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7425" tabRatio="670" firstSheet="1" activeTab="6"/>
  </bookViews>
  <sheets>
    <sheet name="załacznik nr 1" sheetId="1" r:id="rId1"/>
    <sheet name="załacznik nr 2" sheetId="2" r:id="rId2"/>
    <sheet name="załącznik nr 3" sheetId="3" r:id="rId3"/>
    <sheet name="załacznik nr 4" sheetId="4" r:id="rId4"/>
    <sheet name="załacznik nr 5" sheetId="5" r:id="rId5"/>
    <sheet name="załacznik nr 6" sheetId="6" r:id="rId6"/>
    <sheet name="załącznik nr 7" sheetId="7" r:id="rId7"/>
  </sheets>
  <definedNames>
    <definedName name="_xlnm.Print_Titles" localSheetId="4">'załacznik nr 5'!$7:$8</definedName>
    <definedName name="_xlnm.Print_Titles" localSheetId="5">'załacznik nr 6'!$6:$11</definedName>
    <definedName name="_xlnm.Print_Titles" localSheetId="2">'załącznik nr 3'!$6:$6</definedName>
  </definedNames>
  <calcPr fullCalcOnLoad="1"/>
</workbook>
</file>

<file path=xl/sharedStrings.xml><?xml version="1.0" encoding="utf-8"?>
<sst xmlns="http://schemas.openxmlformats.org/spreadsheetml/2006/main" count="501" uniqueCount="289">
  <si>
    <t>Załącznik Nr 10 do Uchwały Rady Gminy w Chojnowie                          Nr XXIX/180/2008  z dnia 18 grudnia 2008</t>
  </si>
  <si>
    <t xml:space="preserve">PRZYCHODY I WYDATKI </t>
  </si>
  <si>
    <t>GMINNEGO FUNDUSZU OCHRONY ŚRODOWISKA</t>
  </si>
  <si>
    <t>w zł.</t>
  </si>
  <si>
    <t>DZIAŁ</t>
  </si>
  <si>
    <t>ROZDZIAŁ</t>
  </si>
  <si>
    <t>§</t>
  </si>
  <si>
    <t>WYSZCZEGÓLNIENIE</t>
  </si>
  <si>
    <t>PRZYCHODY</t>
  </si>
  <si>
    <t>ROZCHODY</t>
  </si>
  <si>
    <t>Stan środków obrotowych na początek roku</t>
  </si>
  <si>
    <t>Gospodarka komunalna i ochrona środowiska</t>
  </si>
  <si>
    <t>900</t>
  </si>
  <si>
    <t>90011</t>
  </si>
  <si>
    <t>Fundusz ochrony środowiska i gospodarki wodnej</t>
  </si>
  <si>
    <t>0690</t>
  </si>
  <si>
    <t>Wpływy z różnych opłat</t>
  </si>
  <si>
    <t>RAZEM</t>
  </si>
  <si>
    <t>WYDATKI</t>
  </si>
  <si>
    <t>6110</t>
  </si>
  <si>
    <t>Wydatki inwestycyjne funduszy celowych</t>
  </si>
  <si>
    <t>OGÓŁEM</t>
  </si>
  <si>
    <t>Przychody</t>
  </si>
  <si>
    <t>Opłaty i kary za gospodarcze korzystanie ze środowiska</t>
  </si>
  <si>
    <t>Wydatki</t>
  </si>
  <si>
    <t>zadania inwestycyjne:</t>
  </si>
  <si>
    <t>*</t>
  </si>
  <si>
    <t>Dział</t>
  </si>
  <si>
    <t>Rozdział</t>
  </si>
  <si>
    <t>Paragraf</t>
  </si>
  <si>
    <t>Treść</t>
  </si>
  <si>
    <t>Zmniejszenia</t>
  </si>
  <si>
    <t>Zwiększenia</t>
  </si>
  <si>
    <t>Rolnictwo i łowiectwo</t>
  </si>
  <si>
    <t>Infrastruktura wodociągowa i sanitacyjna wsi</t>
  </si>
  <si>
    <t>Wpływy z różnych dochodów</t>
  </si>
  <si>
    <t>Transport i łączność</t>
  </si>
  <si>
    <t>Drogi publiczne gminne</t>
  </si>
  <si>
    <t>Działalność usługowa</t>
  </si>
  <si>
    <t>Plany zagospodarowania przestrzennego</t>
  </si>
  <si>
    <t>Otrzymane spadki, zapisy i darowizny w postaci pieniężnej</t>
  </si>
  <si>
    <t>Administracja publiczna</t>
  </si>
  <si>
    <t>Pozostała działalność</t>
  </si>
  <si>
    <t>Podatek od środków transportowych</t>
  </si>
  <si>
    <t>Odsetki od nieterminowych wpłat z tytułu podatków i opłat</t>
  </si>
  <si>
    <t>Wpływy z opłaty eksploatacyjnej</t>
  </si>
  <si>
    <t>Wpływy  z opłat za zezwolenia na sprzedaż alkoholu</t>
  </si>
  <si>
    <t>Różne rozliczenia</t>
  </si>
  <si>
    <t>Różne rozliczenia finansowe</t>
  </si>
  <si>
    <t>Pozostałe odsetki</t>
  </si>
  <si>
    <t>Pomoc społeczna</t>
  </si>
  <si>
    <t>Razem</t>
  </si>
  <si>
    <t>Załącznik Nr 1 do Uchwały Rady Gminy Chojnów</t>
  </si>
  <si>
    <t>DOCHODY</t>
  </si>
  <si>
    <t>Przychody z zaciągniętych pożyczek i kredytów na rynku krajowym</t>
  </si>
  <si>
    <t>Dotacje celowe otrzymane z gminy na inwestycje i zakupy inwestycyjne realizowane na podstawie porozumień (umów) między jednostkami  samorządu terytorialnego</t>
  </si>
  <si>
    <t>Dotacje otrzymane z funduszy celowych na finansowanie lub dofinansowanie kosztów realizacji inwestycji i zakupów inwestycyjnych jednostek sektora finansów publicznych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</si>
  <si>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</si>
  <si>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</si>
  <si>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Załącznik Nr 6 do Uchwały Rady Gminy w Chojnowie                        Nr XXIX/180/2008 z dnia 18 grudnia 2008</t>
  </si>
  <si>
    <t>PLAN ZADAŃ INWESTYCYJNYCH NA ROK 2009</t>
  </si>
  <si>
    <t>Nazwa inwestycji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</si>
  <si>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</si>
  <si>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</si>
  <si>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</si>
  <si>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</si>
  <si>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</si>
  <si>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</si>
  <si>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</si>
  <si>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</si>
  <si>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</si>
  <si>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>Budowa SUW Okmiany II etap I</t>
  </si>
  <si>
    <t>Wykonanie projektu budowlanego i wykonawczego budowy sieci kanalizacji sanitarnej dla wsi: Zamienice etap I, Rokitki etap II, Czernikowice-Jaroszówka etap III, Biała etap IV wraz z oczyszczalnią ścieków w Zamienicach etap V oraz z pełnieniem nadzoru autorskiego podczas realizacji ww. inwestycji</t>
  </si>
  <si>
    <t xml:space="preserve">Budowa kanalizacji sanitarnej  dla wsi Zamienice Etap I, Rokitki Etap II, Czernikowice, Jaroszówka Etap III, Biała Etap IV, wraz z oczyszczalnią ścieków w Zamienicach Etap V </t>
  </si>
  <si>
    <t>Budowa sieci wodociągowej dla wsi Gołocin etap II, część I</t>
  </si>
  <si>
    <t>Budowa sieci kanalizacyjnej dla wsi Gołocin etap II, część 2</t>
  </si>
  <si>
    <t>Budowa sieci wodno - kanalizacyjnej dla wsi Pawlikowice etap II</t>
  </si>
  <si>
    <t>600</t>
  </si>
  <si>
    <t>60016</t>
  </si>
  <si>
    <t xml:space="preserve">Budowa drogi na terenie przeznaczonym pod rozwój gospodarczy (TAG) w Okmianach </t>
  </si>
  <si>
    <t>6058</t>
  </si>
  <si>
    <t>6059</t>
  </si>
  <si>
    <t>Remont drogi gminnej w Niedźwiedzicach</t>
  </si>
  <si>
    <t>Budowa chodnika w miejscowości Okmiany w ciągu drogi 2266D. „Bezpieczny uczeń – bezpieczny mieszkaniec"</t>
  </si>
  <si>
    <t>Remont drogi gminnej we wsi Michów</t>
  </si>
  <si>
    <t>6060</t>
  </si>
  <si>
    <t>Zakup wiat przystankowych</t>
  </si>
  <si>
    <t>700</t>
  </si>
  <si>
    <t>70005</t>
  </si>
  <si>
    <t>Zakup  gruntów  ANR</t>
  </si>
  <si>
    <t>70095</t>
  </si>
  <si>
    <t>Rozbudowa świetlicy wiejskiej w Zamienicach</t>
  </si>
  <si>
    <t>Budowa dwóch socjalnych budynków mieszkalnych 12-to rodzinnych wraz z przyłączami: wody, kanalizacji sanitarnej i energii elektrycznej - wykonanie dwóch segmentów</t>
  </si>
  <si>
    <t>750</t>
  </si>
  <si>
    <t>75023</t>
  </si>
  <si>
    <t>Zakup agregatu prądotwórczego na potrzeby Urzędu Gminy</t>
  </si>
  <si>
    <t>754</t>
  </si>
  <si>
    <t>75403</t>
  </si>
  <si>
    <t>6170</t>
  </si>
  <si>
    <t>Wpłaty na dofinansowanie modernizacji Komisariatu Policji w Chojnowie</t>
  </si>
  <si>
    <t>75412</t>
  </si>
  <si>
    <t>Rozbudowa garażu dla OSP Jaroszówka</t>
  </si>
  <si>
    <t>Przebudowa budynku gospodarczego na garaż remizy OSP w Krzywej.</t>
  </si>
  <si>
    <t>Modernizacja Remizy OSP w Niedżwiedzicach</t>
  </si>
  <si>
    <t>6220</t>
  </si>
  <si>
    <t>Dotacja celowa na dofinansowanie karosacji samochodu strażackiego dla OSP Rokitki</t>
  </si>
  <si>
    <t>801</t>
  </si>
  <si>
    <t>80101</t>
  </si>
  <si>
    <t>Budowa sali sportowej przy Szkole Podstawowej w  Krzywej 52</t>
  </si>
  <si>
    <t>Zakup pieca CO do Szkoły Podstawowej w Budziwojowie</t>
  </si>
  <si>
    <t>851</t>
  </si>
  <si>
    <t>85121</t>
  </si>
  <si>
    <t>Dotacja na zakup sprzętu stomatologicznego do SPZOZ w Krzywej</t>
  </si>
  <si>
    <t>90003</t>
  </si>
  <si>
    <t>6068</t>
  </si>
  <si>
    <t>Zakup pojemników do selektywnej zbiórki odpadów komunalnych na terenie gminy Chojnów</t>
  </si>
  <si>
    <t>6069</t>
  </si>
  <si>
    <t>921</t>
  </si>
  <si>
    <t>92116</t>
  </si>
  <si>
    <t>Dotacja na budowę punktu bibliotecznego wraz z zapleczem szkoleniowo - warsztatowym we wsi Witków</t>
  </si>
  <si>
    <t>926</t>
  </si>
  <si>
    <t>92695</t>
  </si>
  <si>
    <t>Renowacja murawy boiska we wsi Krzywa</t>
  </si>
  <si>
    <t>Wykonanie przyłączy do boiska sportowego we wsi Krzywa</t>
  </si>
  <si>
    <t>Wyposażenie boiska sportowego  w zaplecze kontenerowe socjalne we wsi Krzywa</t>
  </si>
  <si>
    <t>Załącznik Nr 15 do Uchwały Rady Gminy w Chojnowie                                                                              Nr XXIX/180/2008 z dnia 18 grudnia 2008</t>
  </si>
  <si>
    <t>Wydatki na programy i projekty realizowane</t>
  </si>
  <si>
    <t>ze środków funduszy strukturalnych i Funduszu Spójności ( art. 184 ust. 1 pkt 6 ustawy o finansach publicznych)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</si>
  <si>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</si>
  <si>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</si>
  <si>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</si>
  <si>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</si>
  <si>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</si>
  <si>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</si>
  <si>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</si>
  <si>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</si>
  <si>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</si>
  <si>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</si>
  <si>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</si>
  <si>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</si>
  <si>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</si>
  <si>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</si>
  <si>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</si>
  <si>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</si>
  <si>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 xml:space="preserve"> Program: RPO</t>
  </si>
  <si>
    <t>Priorytet:3 Działanie 3.1</t>
  </si>
  <si>
    <r>
      <t>nazwa projektu</t>
    </r>
    <r>
      <rPr>
        <sz val="10"/>
        <rFont val="Arial"/>
        <family val="2"/>
      </rPr>
      <t xml:space="preserve">: Budowa drogi na terenie przeznaczonym pod rozwój gospodarczy (TAG) w Okmianach </t>
    </r>
  </si>
  <si>
    <t>600.60016</t>
  </si>
  <si>
    <t>Rok 2009</t>
  </si>
  <si>
    <t>Wydatki  razem</t>
  </si>
  <si>
    <t>1.2</t>
  </si>
  <si>
    <t xml:space="preserve"> Program:PROW</t>
  </si>
  <si>
    <t xml:space="preserve"> Działanie: Odnowa i rozwój wsi Oś 3</t>
  </si>
  <si>
    <r>
      <t>nazwa projektu</t>
    </r>
    <r>
      <rPr>
        <sz val="10"/>
        <rFont val="Arial"/>
        <family val="2"/>
      </rPr>
      <t>: Budowa chodnika w miejscowości Okmiany w ciągu drogi 2266D. „Bezpieczny uczeń – bezpieczny mieszkaniec"</t>
    </r>
  </si>
  <si>
    <t>1.3</t>
  </si>
  <si>
    <t xml:space="preserve"> Działanie: Podstawowe usługi dla gospodarki i ludności wiejskiej Oś 3</t>
  </si>
  <si>
    <r>
      <t>nazwa projektu</t>
    </r>
    <r>
      <rPr>
        <sz val="10"/>
        <rFont val="Arial"/>
        <family val="2"/>
      </rPr>
      <t>: Selektywna zbiórka odpadów (zakup pojemników)</t>
    </r>
  </si>
  <si>
    <t>900.90003</t>
  </si>
  <si>
    <t>II</t>
  </si>
  <si>
    <t>Wydatki bieżące razem</t>
  </si>
  <si>
    <t xml:space="preserve"> Program: ......</t>
  </si>
  <si>
    <t xml:space="preserve"> Priorytet: …..</t>
  </si>
  <si>
    <r>
      <t>nazwa projektu</t>
    </r>
    <r>
      <rPr>
        <sz val="10"/>
        <rFont val="Arial"/>
        <family val="2"/>
      </rPr>
      <t>: ………</t>
    </r>
  </si>
  <si>
    <t>OGÓŁEM (I+II)</t>
  </si>
  <si>
    <t>Załącznik Nr 16 do Uchwały Rady Gminy w Chojnowie Nr XXIX/180/2008                                     z dnia 18 grudnia 2008</t>
  </si>
  <si>
    <t>Planowane środki finansowe na potrzeby sołectw w roku 2009                                                                                            Dział 750 rozdział 75095 paragrafy 4210, 4270, 4260,4300</t>
  </si>
  <si>
    <t xml:space="preserve">Sołectwo </t>
  </si>
  <si>
    <t>Ilość mieszkańców</t>
  </si>
  <si>
    <t>Kwota funduszu</t>
  </si>
  <si>
    <t>Biała</t>
  </si>
  <si>
    <t>Biskupin</t>
  </si>
  <si>
    <t>Budziwojów</t>
  </si>
  <si>
    <t>Czernikowice</t>
  </si>
  <si>
    <t>Dobroszów</t>
  </si>
  <si>
    <t xml:space="preserve">Goliszów </t>
  </si>
  <si>
    <t>Gołaczów</t>
  </si>
  <si>
    <t>Gołocin Pawlikowice</t>
  </si>
  <si>
    <t>Groble</t>
  </si>
  <si>
    <t>Jaroszówka</t>
  </si>
  <si>
    <t>Jerzmanowice</t>
  </si>
  <si>
    <t>Konradówka Piotrowice</t>
  </si>
  <si>
    <t xml:space="preserve">Krzywa </t>
  </si>
  <si>
    <t>Michów</t>
  </si>
  <si>
    <t>Niedźwiedzice</t>
  </si>
  <si>
    <t>Okmiany</t>
  </si>
  <si>
    <t>Osetnica</t>
  </si>
  <si>
    <t>Rokitki</t>
  </si>
  <si>
    <t>Stary Łom</t>
  </si>
  <si>
    <t>Strupice</t>
  </si>
  <si>
    <t>Witków</t>
  </si>
  <si>
    <t>Zamienice</t>
  </si>
  <si>
    <t>Załacznik nr 14 do Uchwały Nr XXIX/180/2008</t>
  </si>
  <si>
    <t xml:space="preserve">Rady Gminy w Chojnowie </t>
  </si>
  <si>
    <t>LIMITY WYDATKÓW NA WIELOLETNIE PROGRAMY INWESTYCYJNE NA LATA 2009-2011</t>
  </si>
  <si>
    <t>Przewidywany termin realizacji</t>
  </si>
  <si>
    <t>Nazwa zadania  (inwestycji)</t>
  </si>
  <si>
    <t xml:space="preserve">Finansowanie zadania </t>
  </si>
  <si>
    <t>Budżet gminy</t>
  </si>
  <si>
    <t>Inne środki</t>
  </si>
  <si>
    <t>Fundusze strukturalne</t>
  </si>
  <si>
    <t>Kredyty,  pożyczki</t>
  </si>
  <si>
    <t>WODOCIĄGOWANIE</t>
  </si>
  <si>
    <t>x</t>
  </si>
  <si>
    <t>DROGI</t>
  </si>
  <si>
    <t>Budowa drogi na terenie przeznaczonym pod rozwój gospodarczy (TAG) w Okmianach</t>
  </si>
  <si>
    <t>BUDOWNICTWO</t>
  </si>
  <si>
    <t>Budowa dwóch socjalnych budynków mieszkalnych 12-to rodzinnych wraz z przyłączami: wody, kanalizacji sanitarnej i energii elektrycznej - wykonanie przyłączy wodno-kanalizacyjnych, etap I</t>
  </si>
  <si>
    <t>KANALIZACJA</t>
  </si>
  <si>
    <t>Budowa sieci wodno - kanalizcyjnej dla wsi Pawlikowice etap II</t>
  </si>
  <si>
    <t>INFRASTRUKTURA WIEJSKA</t>
  </si>
  <si>
    <t>Selektywna zbiórka odpadów (zakup pojemników)</t>
  </si>
  <si>
    <t>Wartość szacunkowa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</si>
  <si>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</si>
  <si>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</si>
  <si>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Dotacje celowe otrzymane z budżetu państwa na realizację własnych zadań bieżących gmin ( związków gmin)</t>
  </si>
  <si>
    <t>Zasiłki i pomoc w naturze oraz składki na ubezpieczenia emerytalne i rentowe</t>
  </si>
  <si>
    <t>Dotacje celowe otrzymane z budżetu państwa na realizację zadań bieżących z zakresu administracji rządowej  oraz innych zadań zleconych gminie (związkom gmin) ustawami</t>
  </si>
  <si>
    <r>
      <t xml:space="preserve">Budowa Stacji Uzdatniania Wody w miejscowości Okmiany II - </t>
    </r>
    <r>
      <rPr>
        <b/>
        <sz val="10"/>
        <rFont val="Arial"/>
        <family val="2"/>
      </rPr>
      <t>5.917,00</t>
    </r>
  </si>
  <si>
    <r>
      <t xml:space="preserve">Budowa sieci wodociągowej do Strefy Gospodarczej Krzywa -Okmiany Gmina Chojnów - </t>
    </r>
    <r>
      <rPr>
        <b/>
        <sz val="10"/>
        <rFont val="Arial"/>
        <family val="2"/>
      </rPr>
      <t>70.000,00</t>
    </r>
  </si>
  <si>
    <r>
      <t xml:space="preserve">Uzbrojenie studni zastępczej na SUW "Wilczy Las" w Okmianach - </t>
    </r>
    <r>
      <rPr>
        <b/>
        <sz val="10"/>
        <rFont val="Arial"/>
        <family val="2"/>
      </rPr>
      <t>20.000,00</t>
    </r>
  </si>
  <si>
    <r>
      <t>Budowa sieci wodno - kanalizacyjnej dla wsi Pawlikowice etap II -</t>
    </r>
    <r>
      <rPr>
        <b/>
        <sz val="10"/>
        <rFont val="Arial"/>
        <family val="2"/>
      </rPr>
      <t xml:space="preserve"> 250.000,00</t>
    </r>
  </si>
  <si>
    <t>Wydatki inwestycyjne jednostek budżetowych</t>
  </si>
  <si>
    <t>Zakup materiałów i wyposażenia</t>
  </si>
  <si>
    <t>Gospodarka mieszkaniowa</t>
  </si>
  <si>
    <t>Zakup usług remontowych</t>
  </si>
  <si>
    <t>Zakup usług zdrowotnych</t>
  </si>
  <si>
    <t>Zakup usług pozostałych</t>
  </si>
  <si>
    <t>Urzędy skarbowe</t>
  </si>
  <si>
    <t>Różne opłaty i składki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</si>
  <si>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</si>
  <si>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</si>
  <si>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</si>
  <si>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</si>
  <si>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</si>
  <si>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</si>
  <si>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</si>
  <si>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</si>
  <si>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</si>
  <si>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Podatek od towarów i usług (VAT)</t>
  </si>
  <si>
    <t>Wydatki na zakupy inwestycyjne jednostek budżetowych</t>
  </si>
  <si>
    <t>Promocja jednostek samorządu terytorialnego</t>
  </si>
  <si>
    <t>Bezpieczeństwo publiczne i ochrona przeciwpożarowa</t>
  </si>
  <si>
    <t>Ochotnicze straże pożarne</t>
  </si>
  <si>
    <t>Obsługa długu publicznego</t>
  </si>
  <si>
    <t>Oświata i wychowanie</t>
  </si>
  <si>
    <t>Szkoły podstawowe</t>
  </si>
  <si>
    <t>Ochrona zdrowia</t>
  </si>
  <si>
    <t>Zwalczanie narkomanii</t>
  </si>
  <si>
    <t>Wynagrodzenia bezosobowe</t>
  </si>
  <si>
    <t>Przeciwdziałanie alkoholizmowi</t>
  </si>
  <si>
    <t>Składki na ubezpieczenie zdrowotne</t>
  </si>
  <si>
    <t>Świadczenia społeczne</t>
  </si>
  <si>
    <t>Dodatki mieszkaniowe</t>
  </si>
  <si>
    <t>Edukacyjna opieka wychowawcza</t>
  </si>
  <si>
    <t>Oczyszczanie miast i wsi</t>
  </si>
  <si>
    <t>Kultura fizyczna i sport</t>
  </si>
  <si>
    <t>Załącznik Nr 2 do Uchwały Rady Gminy Chojnów</t>
  </si>
  <si>
    <t>Dotacje celowe z budżetu na finansowanie lub dofinansowanie kosztów realizacji inwestycji i zakupów inwestycyjnych innych jednostek sektora finansów publicznych</t>
  </si>
  <si>
    <t>Kolonie i obozy oraz inne formy wypoczynku dzieci i młodzieży szkolnej, a także szkolenia młodzieży</t>
  </si>
  <si>
    <t>Odsetki i dyskonto od krajowych skarbowych papierów wartościowych oraz od krajowych pożyczek i kredytów</t>
  </si>
  <si>
    <t>Obsługa papierów wartościowych, kredytów i pożyczek jednostek samorządu terytorialnego</t>
  </si>
  <si>
    <t>Opłaty z tytułu zakupu usług telekomunikacyjnych telefonii komórkowej</t>
  </si>
  <si>
    <t>Opłaty z tytułu zakupu usług telekomunikacyjnych telefonii stacjonarnej</t>
  </si>
  <si>
    <t>Wpłaty na Państwowy Fundusz Rehabilitacji Osób Niepełnosprawnych</t>
  </si>
  <si>
    <t>Wartość szacunkowa Inwestycji</t>
  </si>
  <si>
    <t>Budowa kanalizacji sanitarnej  dla wsi Rokitki Etap II,</t>
  </si>
  <si>
    <t>Wykonanie dokumentacji technicznej budowy kanalizacji sanitarnej dla wsi: Jerzmanowice etap I, Witków etap II, Groble etap III, Stary Łom etap IV, Krzywa etap V, Osetnica etap VI, Konradówka etap VII, Piotrowice etap VII</t>
  </si>
  <si>
    <t xml:space="preserve">Remont drogi gminnej w Niedźwiedzicach </t>
  </si>
  <si>
    <t>Remont drogi gminnej do miejscowości Dobroszów</t>
  </si>
  <si>
    <t>Dotacja na wykonanie adaptacji części budynku w Piotrowicach na potrzeby funkcjonowania Gminnego Ośrodka Kultury i Rekreacji.</t>
  </si>
  <si>
    <t>Budowa chodnika we wsi Rokitki - etap I wraz z poszerzeniem jezdni drogi - etap II</t>
  </si>
  <si>
    <t>Remont świetlicy wiejskiej w Goliszowie</t>
  </si>
  <si>
    <t>Budowa kompleksu sportowego "Moje boisko Orlik 2012" przy Zespole Szkolno - Przedszkolnym w Rokitkach</t>
  </si>
  <si>
    <t>Budowa SUW w miejscowości Okmiany</t>
  </si>
  <si>
    <t>Budowa kanalizacji sanitarnej dla wsi Zamienice etap I (tranzyt)</t>
  </si>
  <si>
    <t>Budowa oczyszczalni ścieków we wsi Zamienice etap V</t>
  </si>
  <si>
    <t>Wykonanie drogi gminnej w miejscowości Gołocin</t>
  </si>
  <si>
    <t>Wyposażenie boiska sportowego w zaplecze kontenerowe socjalne we wsi Budziwojów</t>
  </si>
  <si>
    <t xml:space="preserve">Składki na ubezpieczenie zdrowotne opłacane za osoby pobierające niektóre świadczenia z pomocy społecznej, niektóre świadczenia rodzinne oraz za osoby uczestniczące w zajęciach w centrum integracji społecznej. </t>
  </si>
  <si>
    <t>Nr XL/240/2009 z dnia 20 listopada 2009r.</t>
  </si>
  <si>
    <t>Nr XLI/240/2009 z dnia 20 listopada 2009r.</t>
  </si>
  <si>
    <t>Załącznik Nr 4 do Uchwały Nr XLI/240/2009 Rady Gminy Chojnów                                                 z dnia 20 listopada 2009 r.</t>
  </si>
  <si>
    <t xml:space="preserve">Załącznik Nr 4 do Uchwały Rady Gminy Chojnów </t>
  </si>
  <si>
    <t>Nr XLI/240/2009 z dnia 20 listopada 2009 r.</t>
  </si>
  <si>
    <t>z dnia 20 listopada 2009 r.</t>
  </si>
  <si>
    <t xml:space="preserve">Załącznik Nr 5 do Uchwały Rady Gminy Chojnów Nr XLI/240/2009 </t>
  </si>
  <si>
    <t>z dnia 18 grudnia 2008r.</t>
  </si>
  <si>
    <t>Załącznik Nr 6 do Uchwały Nr XLI/240/2009                        Rady Gminy Chojnów z dnia 20 listopada 2009 r.</t>
  </si>
  <si>
    <t>Załącznik Nr 7 do Uchwały Nr XlII/240/2009 Rady Gminy Chojnów                                    z dnia 20 listopada 2009r.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</si>
</sst>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?,???,??0.00"/>
    <numFmt numFmtId="167" formatCode="\-???,??0.00;\-???,??0.00"/>
    <numFmt numFmtId="168" formatCode="00000"/>
    <numFmt numFmtId="169" formatCode="???,??0.00"/>
    <numFmt numFmtId="170" formatCode="0000"/>
    <numFmt numFmtId="171" formatCode="\-??,??0.00;\-??,??0.00"/>
    <numFmt numFmtId="172" formatCode="????"/>
    <numFmt numFmtId="173" formatCode="??,??0.00"/>
    <numFmt numFmtId="174" formatCode="???"/>
    <numFmt numFmtId="175" formatCode="\-?,??0.00;\-?,??0.00"/>
    <numFmt numFmtId="176" formatCode="??0.00"/>
    <numFmt numFmtId="177" formatCode="?????"/>
    <numFmt numFmtId="178" formatCode="?,??0.00"/>
    <numFmt numFmtId="179" formatCode="?0.00"/>
    <numFmt numFmtId="180" formatCode="?"/>
    <numFmt numFmtId="181" formatCode="\-??0.00;\-??0.00"/>
    <numFmt numFmtId="182" formatCode="??,???,??0.00"/>
    <numFmt numFmtId="183" formatCode="_-* #,##0.0\ _z_ł_-;\-* #,##0.0\ _z_ł_-;_-* &quot;-&quot;??\ _z_ł_-;_-@_-"/>
    <numFmt numFmtId="184" formatCode="\-?,???,??0.00;\-?,???,??0.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man Old Style"/>
      <family val="1"/>
    </font>
    <font>
      <b/>
      <sz val="14"/>
      <name val="Times New Roman"/>
      <family val="1"/>
    </font>
    <font>
      <sz val="7"/>
      <name val="Arial"/>
      <family val="0"/>
    </font>
    <font>
      <b/>
      <sz val="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 wrapText="1"/>
    </xf>
    <xf numFmtId="43" fontId="2" fillId="0" borderId="0" xfId="15" applyFont="1" applyAlignment="1">
      <alignment/>
    </xf>
    <xf numFmtId="43" fontId="0" fillId="0" borderId="0" xfId="15" applyAlignment="1">
      <alignment horizontal="center"/>
    </xf>
    <xf numFmtId="43" fontId="1" fillId="0" borderId="1" xfId="15" applyFont="1" applyBorder="1" applyAlignment="1">
      <alignment horizontal="center" vertical="center"/>
    </xf>
    <xf numFmtId="43" fontId="3" fillId="0" borderId="2" xfId="15" applyFont="1" applyBorder="1" applyAlignment="1">
      <alignment horizontal="center" vertical="center"/>
    </xf>
    <xf numFmtId="43" fontId="3" fillId="0" borderId="3" xfId="15" applyFont="1" applyFill="1" applyBorder="1" applyAlignment="1">
      <alignment horizontal="center" vertical="center"/>
    </xf>
    <xf numFmtId="43" fontId="0" fillId="0" borderId="4" xfId="15" applyBorder="1" applyAlignment="1">
      <alignment horizontal="center" vertical="center"/>
    </xf>
    <xf numFmtId="43" fontId="0" fillId="0" borderId="5" xfId="15" applyBorder="1" applyAlignment="1">
      <alignment horizontal="center" vertical="center"/>
    </xf>
    <xf numFmtId="43" fontId="0" fillId="0" borderId="5" xfId="15" applyBorder="1" applyAlignment="1">
      <alignment horizontal="center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43" fontId="0" fillId="0" borderId="7" xfId="15" applyBorder="1" applyAlignment="1">
      <alignment horizontal="center" vertical="center"/>
    </xf>
    <xf numFmtId="43" fontId="0" fillId="0" borderId="8" xfId="15" applyBorder="1" applyAlignment="1">
      <alignment horizontal="center" vertical="center"/>
    </xf>
    <xf numFmtId="43" fontId="1" fillId="0" borderId="8" xfId="15" applyFont="1" applyBorder="1" applyAlignment="1">
      <alignment horizontal="center" vertical="center" wrapText="1"/>
    </xf>
    <xf numFmtId="164" fontId="1" fillId="0" borderId="8" xfId="15" applyNumberFormat="1" applyFon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49" fontId="1" fillId="0" borderId="7" xfId="15" applyNumberFormat="1" applyFont="1" applyBorder="1" applyAlignment="1">
      <alignment horizontal="center" vertical="center"/>
    </xf>
    <xf numFmtId="49" fontId="1" fillId="0" borderId="8" xfId="15" applyNumberFormat="1" applyFon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49" fontId="0" fillId="0" borderId="7" xfId="15" applyNumberFormat="1" applyBorder="1" applyAlignment="1">
      <alignment horizontal="center" vertical="center"/>
    </xf>
    <xf numFmtId="49" fontId="0" fillId="0" borderId="8" xfId="15" applyNumberFormat="1" applyBorder="1" applyAlignment="1">
      <alignment horizontal="center" vertical="center"/>
    </xf>
    <xf numFmtId="43" fontId="3" fillId="0" borderId="8" xfId="15" applyFont="1" applyBorder="1" applyAlignment="1">
      <alignment horizontal="center" vertical="center" wrapText="1"/>
    </xf>
    <xf numFmtId="43" fontId="0" fillId="0" borderId="8" xfId="15" applyBorder="1" applyAlignment="1">
      <alignment horizontal="center" vertical="center" wrapText="1"/>
    </xf>
    <xf numFmtId="164" fontId="4" fillId="0" borderId="8" xfId="15" applyNumberFormat="1" applyFont="1" applyBorder="1" applyAlignment="1">
      <alignment horizontal="center" vertical="center"/>
    </xf>
    <xf numFmtId="164" fontId="1" fillId="0" borderId="9" xfId="15" applyNumberFormat="1" applyFont="1" applyBorder="1" applyAlignment="1">
      <alignment horizontal="center" vertical="center"/>
    </xf>
    <xf numFmtId="49" fontId="0" fillId="0" borderId="10" xfId="15" applyNumberFormat="1" applyBorder="1" applyAlignment="1">
      <alignment horizontal="center" vertical="center"/>
    </xf>
    <xf numFmtId="49" fontId="0" fillId="0" borderId="11" xfId="15" applyNumberFormat="1" applyBorder="1" applyAlignment="1">
      <alignment horizontal="center" vertical="center"/>
    </xf>
    <xf numFmtId="43" fontId="1" fillId="0" borderId="11" xfId="15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1" fillId="0" borderId="12" xfId="15" applyNumberFormat="1" applyFont="1" applyBorder="1" applyAlignment="1">
      <alignment horizontal="center" vertical="center"/>
    </xf>
    <xf numFmtId="164" fontId="5" fillId="0" borderId="2" xfId="15" applyNumberFormat="1" applyFont="1" applyBorder="1" applyAlignment="1">
      <alignment horizontal="center" vertical="center"/>
    </xf>
    <xf numFmtId="164" fontId="5" fillId="0" borderId="3" xfId="15" applyNumberFormat="1" applyFont="1" applyBorder="1" applyAlignment="1">
      <alignment horizontal="center" vertical="center"/>
    </xf>
    <xf numFmtId="49" fontId="0" fillId="0" borderId="0" xfId="15" applyNumberFormat="1" applyAlignment="1">
      <alignment horizontal="center" vertical="center"/>
    </xf>
    <xf numFmtId="164" fontId="0" fillId="0" borderId="0" xfId="15" applyNumberFormat="1" applyAlignment="1">
      <alignment/>
    </xf>
    <xf numFmtId="43" fontId="0" fillId="0" borderId="0" xfId="15" applyAlignment="1">
      <alignment horizontal="center" vertical="center"/>
    </xf>
    <xf numFmtId="43" fontId="1" fillId="0" borderId="0" xfId="15" applyFont="1" applyAlignment="1">
      <alignment/>
    </xf>
    <xf numFmtId="43" fontId="0" fillId="0" borderId="0" xfId="15" applyFill="1" applyAlignment="1">
      <alignment/>
    </xf>
    <xf numFmtId="43" fontId="9" fillId="0" borderId="0" xfId="15" applyFont="1" applyFill="1" applyAlignment="1">
      <alignment horizontal="left" vertical="top"/>
    </xf>
    <xf numFmtId="180" fontId="9" fillId="0" borderId="0" xfId="15" applyNumberFormat="1" applyFont="1" applyFill="1" applyAlignment="1">
      <alignment horizontal="left" vertical="top"/>
    </xf>
    <xf numFmtId="2" fontId="7" fillId="0" borderId="13" xfId="15" applyNumberFormat="1" applyFont="1" applyFill="1" applyBorder="1" applyAlignment="1">
      <alignment vertical="center"/>
    </xf>
    <xf numFmtId="43" fontId="6" fillId="0" borderId="14" xfId="15" applyFont="1" applyBorder="1" applyAlignment="1">
      <alignment horizontal="center" vertical="center"/>
    </xf>
    <xf numFmtId="43" fontId="6" fillId="0" borderId="15" xfId="15" applyFont="1" applyBorder="1" applyAlignment="1">
      <alignment horizontal="center" vertical="center"/>
    </xf>
    <xf numFmtId="43" fontId="6" fillId="0" borderId="16" xfId="15" applyFont="1" applyBorder="1" applyAlignment="1">
      <alignment horizontal="center" vertical="center"/>
    </xf>
    <xf numFmtId="43" fontId="11" fillId="0" borderId="17" xfId="15" applyNumberFormat="1" applyFont="1" applyFill="1" applyBorder="1" applyAlignment="1">
      <alignment vertical="center"/>
    </xf>
    <xf numFmtId="49" fontId="1" fillId="2" borderId="18" xfId="15" applyNumberFormat="1" applyFont="1" applyFill="1" applyBorder="1" applyAlignment="1">
      <alignment horizontal="center" vertical="center"/>
    </xf>
    <xf numFmtId="43" fontId="12" fillId="2" borderId="19" xfId="15" applyNumberFormat="1" applyFont="1" applyFill="1" applyBorder="1" applyAlignment="1">
      <alignment vertical="center"/>
    </xf>
    <xf numFmtId="43" fontId="12" fillId="2" borderId="20" xfId="15" applyNumberFormat="1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1" fillId="2" borderId="21" xfId="15" applyFont="1" applyFill="1" applyBorder="1" applyAlignment="1">
      <alignment vertical="center"/>
    </xf>
    <xf numFmtId="43" fontId="1" fillId="2" borderId="22" xfId="15" applyNumberFormat="1" applyFont="1" applyFill="1" applyBorder="1" applyAlignment="1">
      <alignment vertical="center"/>
    </xf>
    <xf numFmtId="43" fontId="11" fillId="2" borderId="23" xfId="15" applyNumberFormat="1" applyFont="1" applyFill="1" applyBorder="1" applyAlignment="1">
      <alignment vertical="center"/>
    </xf>
    <xf numFmtId="178" fontId="11" fillId="2" borderId="24" xfId="15" applyNumberFormat="1" applyFont="1" applyFill="1" applyBorder="1" applyAlignment="1">
      <alignment vertical="center"/>
    </xf>
    <xf numFmtId="43" fontId="0" fillId="0" borderId="0" xfId="15" applyFill="1" applyBorder="1" applyAlignment="1">
      <alignment/>
    </xf>
    <xf numFmtId="43" fontId="0" fillId="0" borderId="0" xfId="15" applyFill="1" applyBorder="1" applyAlignment="1">
      <alignment/>
    </xf>
    <xf numFmtId="165" fontId="7" fillId="2" borderId="25" xfId="15" applyNumberFormat="1" applyFont="1" applyFill="1" applyBorder="1" applyAlignment="1">
      <alignment horizontal="center" vertical="center"/>
    </xf>
    <xf numFmtId="43" fontId="1" fillId="2" borderId="13" xfId="15" applyFont="1" applyFill="1" applyBorder="1" applyAlignment="1">
      <alignment horizontal="center" vertical="center"/>
    </xf>
    <xf numFmtId="167" fontId="7" fillId="2" borderId="13" xfId="15" applyNumberFormat="1" applyFont="1" applyFill="1" applyBorder="1" applyAlignment="1">
      <alignment vertical="center"/>
    </xf>
    <xf numFmtId="2" fontId="7" fillId="2" borderId="26" xfId="15" applyNumberFormat="1" applyFont="1" applyFill="1" applyBorder="1" applyAlignment="1">
      <alignment vertical="center"/>
    </xf>
    <xf numFmtId="43" fontId="1" fillId="0" borderId="25" xfId="15" applyFont="1" applyFill="1" applyBorder="1" applyAlignment="1">
      <alignment horizontal="center" vertical="center"/>
    </xf>
    <xf numFmtId="168" fontId="7" fillId="0" borderId="13" xfId="15" applyNumberFormat="1" applyFont="1" applyFill="1" applyBorder="1" applyAlignment="1">
      <alignment horizontal="center" vertical="center"/>
    </xf>
    <xf numFmtId="43" fontId="1" fillId="0" borderId="13" xfId="15" applyFont="1" applyFill="1" applyBorder="1" applyAlignment="1">
      <alignment horizontal="center" vertical="center"/>
    </xf>
    <xf numFmtId="167" fontId="7" fillId="0" borderId="13" xfId="15" applyNumberFormat="1" applyFont="1" applyFill="1" applyBorder="1" applyAlignment="1">
      <alignment vertical="center"/>
    </xf>
    <xf numFmtId="2" fontId="7" fillId="0" borderId="26" xfId="15" applyNumberFormat="1" applyFont="1" applyFill="1" applyBorder="1" applyAlignment="1">
      <alignment vertical="center"/>
    </xf>
    <xf numFmtId="170" fontId="7" fillId="0" borderId="13" xfId="15" applyNumberFormat="1" applyFont="1" applyFill="1" applyBorder="1" applyAlignment="1">
      <alignment horizontal="center" vertical="center"/>
    </xf>
    <xf numFmtId="171" fontId="8" fillId="0" borderId="13" xfId="15" applyNumberFormat="1" applyFont="1" applyFill="1" applyBorder="1" applyAlignment="1">
      <alignment vertical="center"/>
    </xf>
    <xf numFmtId="2" fontId="8" fillId="0" borderId="26" xfId="15" applyNumberFormat="1" applyFont="1" applyFill="1" applyBorder="1" applyAlignment="1">
      <alignment vertical="center"/>
    </xf>
    <xf numFmtId="172" fontId="7" fillId="0" borderId="13" xfId="15" applyNumberFormat="1" applyFont="1" applyFill="1" applyBorder="1" applyAlignment="1">
      <alignment horizontal="center" vertical="center"/>
    </xf>
    <xf numFmtId="174" fontId="7" fillId="2" borderId="25" xfId="15" applyNumberFormat="1" applyFont="1" applyFill="1" applyBorder="1" applyAlignment="1">
      <alignment horizontal="center" vertical="center"/>
    </xf>
    <xf numFmtId="175" fontId="7" fillId="2" borderId="13" xfId="15" applyNumberFormat="1" applyFont="1" applyFill="1" applyBorder="1" applyAlignment="1">
      <alignment vertical="center"/>
    </xf>
    <xf numFmtId="176" fontId="7" fillId="2" borderId="26" xfId="15" applyNumberFormat="1" applyFont="1" applyFill="1" applyBorder="1" applyAlignment="1">
      <alignment vertical="center"/>
    </xf>
    <xf numFmtId="177" fontId="7" fillId="0" borderId="13" xfId="15" applyNumberFormat="1" applyFont="1" applyFill="1" applyBorder="1" applyAlignment="1">
      <alignment horizontal="center" vertical="center"/>
    </xf>
    <xf numFmtId="175" fontId="7" fillId="0" borderId="13" xfId="15" applyNumberFormat="1" applyFont="1" applyFill="1" applyBorder="1" applyAlignment="1">
      <alignment vertical="center"/>
    </xf>
    <xf numFmtId="176" fontId="7" fillId="0" borderId="26" xfId="15" applyNumberFormat="1" applyFont="1" applyFill="1" applyBorder="1" applyAlignment="1">
      <alignment vertical="center"/>
    </xf>
    <xf numFmtId="2" fontId="8" fillId="0" borderId="13" xfId="15" applyNumberFormat="1" applyFont="1" applyFill="1" applyBorder="1" applyAlignment="1">
      <alignment vertical="center"/>
    </xf>
    <xf numFmtId="176" fontId="8" fillId="0" borderId="26" xfId="15" applyNumberFormat="1" applyFont="1" applyFill="1" applyBorder="1" applyAlignment="1">
      <alignment vertical="center"/>
    </xf>
    <xf numFmtId="175" fontId="8" fillId="0" borderId="13" xfId="15" applyNumberFormat="1" applyFont="1" applyFill="1" applyBorder="1" applyAlignment="1">
      <alignment vertical="center"/>
    </xf>
    <xf numFmtId="2" fontId="7" fillId="2" borderId="13" xfId="15" applyNumberFormat="1" applyFont="1" applyFill="1" applyBorder="1" applyAlignment="1">
      <alignment vertical="center"/>
    </xf>
    <xf numFmtId="173" fontId="7" fillId="2" borderId="26" xfId="15" applyNumberFormat="1" applyFont="1" applyFill="1" applyBorder="1" applyAlignment="1">
      <alignment vertical="center"/>
    </xf>
    <xf numFmtId="173" fontId="7" fillId="0" borderId="26" xfId="15" applyNumberFormat="1" applyFont="1" applyFill="1" applyBorder="1" applyAlignment="1">
      <alignment vertical="center"/>
    </xf>
    <xf numFmtId="173" fontId="8" fillId="0" borderId="26" xfId="15" applyNumberFormat="1" applyFont="1" applyFill="1" applyBorder="1" applyAlignment="1">
      <alignment vertical="center"/>
    </xf>
    <xf numFmtId="179" fontId="7" fillId="0" borderId="26" xfId="15" applyNumberFormat="1" applyFont="1" applyFill="1" applyBorder="1" applyAlignment="1">
      <alignment vertical="center"/>
    </xf>
    <xf numFmtId="179" fontId="8" fillId="0" borderId="26" xfId="15" applyNumberFormat="1" applyFont="1" applyFill="1" applyBorder="1" applyAlignment="1">
      <alignment vertical="center"/>
    </xf>
    <xf numFmtId="178" fontId="7" fillId="0" borderId="26" xfId="15" applyNumberFormat="1" applyFont="1" applyFill="1" applyBorder="1" applyAlignment="1">
      <alignment vertical="center"/>
    </xf>
    <xf numFmtId="178" fontId="8" fillId="0" borderId="26" xfId="15" applyNumberFormat="1" applyFont="1" applyFill="1" applyBorder="1" applyAlignment="1">
      <alignment vertical="center"/>
    </xf>
    <xf numFmtId="178" fontId="7" fillId="2" borderId="26" xfId="15" applyNumberFormat="1" applyFont="1" applyFill="1" applyBorder="1" applyAlignment="1">
      <alignment vertical="center"/>
    </xf>
    <xf numFmtId="171" fontId="7" fillId="2" borderId="13" xfId="15" applyNumberFormat="1" applyFont="1" applyFill="1" applyBorder="1" applyAlignment="1">
      <alignment vertical="center"/>
    </xf>
    <xf numFmtId="181" fontId="7" fillId="0" borderId="13" xfId="15" applyNumberFormat="1" applyFont="1" applyFill="1" applyBorder="1" applyAlignment="1">
      <alignment vertical="center"/>
    </xf>
    <xf numFmtId="181" fontId="8" fillId="0" borderId="13" xfId="15" applyNumberFormat="1" applyFont="1" applyFill="1" applyBorder="1" applyAlignment="1">
      <alignment vertical="center"/>
    </xf>
    <xf numFmtId="171" fontId="7" fillId="0" borderId="13" xfId="15" applyNumberFormat="1" applyFont="1" applyFill="1" applyBorder="1" applyAlignment="1">
      <alignment vertical="center"/>
    </xf>
    <xf numFmtId="43" fontId="1" fillId="0" borderId="27" xfId="15" applyFont="1" applyFill="1" applyBorder="1" applyAlignment="1">
      <alignment horizontal="center" vertical="center"/>
    </xf>
    <xf numFmtId="43" fontId="1" fillId="0" borderId="28" xfId="15" applyFont="1" applyFill="1" applyBorder="1" applyAlignment="1">
      <alignment horizontal="center" vertical="center"/>
    </xf>
    <xf numFmtId="167" fontId="7" fillId="0" borderId="29" xfId="15" applyNumberFormat="1" applyFont="1" applyFill="1" applyBorder="1" applyAlignment="1">
      <alignment vertical="center"/>
    </xf>
    <xf numFmtId="173" fontId="7" fillId="0" borderId="30" xfId="15" applyNumberFormat="1" applyFont="1" applyFill="1" applyBorder="1" applyAlignment="1">
      <alignment vertical="center"/>
    </xf>
    <xf numFmtId="49" fontId="7" fillId="2" borderId="13" xfId="15" applyNumberFormat="1" applyFont="1" applyFill="1" applyBorder="1" applyAlignment="1">
      <alignment horizontal="justify" vertical="center" wrapText="1"/>
    </xf>
    <xf numFmtId="49" fontId="7" fillId="0" borderId="13" xfId="15" applyNumberFormat="1" applyFont="1" applyFill="1" applyBorder="1" applyAlignment="1">
      <alignment horizontal="justify" vertical="center" wrapText="1"/>
    </xf>
    <xf numFmtId="49" fontId="8" fillId="0" borderId="13" xfId="15" applyNumberFormat="1" applyFont="1" applyFill="1" applyBorder="1" applyAlignment="1">
      <alignment horizontal="justify" vertical="center" wrapText="1"/>
    </xf>
    <xf numFmtId="49" fontId="8" fillId="0" borderId="28" xfId="15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justify" vertical="center" wrapText="1"/>
    </xf>
    <xf numFmtId="164" fontId="12" fillId="0" borderId="32" xfId="15" applyNumberFormat="1" applyFont="1" applyFill="1" applyBorder="1" applyAlignment="1">
      <alignment vertical="center"/>
    </xf>
    <xf numFmtId="164" fontId="15" fillId="0" borderId="33" xfId="15" applyNumberFormat="1" applyFont="1" applyFill="1" applyBorder="1" applyAlignment="1">
      <alignment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164" fontId="12" fillId="0" borderId="8" xfId="15" applyNumberFormat="1" applyFont="1" applyFill="1" applyBorder="1" applyAlignment="1">
      <alignment vertical="center"/>
    </xf>
    <xf numFmtId="164" fontId="15" fillId="0" borderId="9" xfId="15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justify" vertical="center" wrapText="1"/>
    </xf>
    <xf numFmtId="49" fontId="15" fillId="0" borderId="7" xfId="0" applyNumberFormat="1" applyFont="1" applyFill="1" applyBorder="1" applyAlignment="1">
      <alignment vertical="center"/>
    </xf>
    <xf numFmtId="49" fontId="15" fillId="0" borderId="8" xfId="0" applyNumberFormat="1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justify" vertical="center" wrapText="1"/>
    </xf>
    <xf numFmtId="164" fontId="12" fillId="0" borderId="35" xfId="15" applyNumberFormat="1" applyFont="1" applyFill="1" applyBorder="1" applyAlignment="1">
      <alignment horizontal="center" vertical="center"/>
    </xf>
    <xf numFmtId="164" fontId="12" fillId="0" borderId="35" xfId="15" applyNumberFormat="1" applyFont="1" applyFill="1" applyBorder="1" applyAlignment="1">
      <alignment vertical="center"/>
    </xf>
    <xf numFmtId="164" fontId="15" fillId="0" borderId="36" xfId="15" applyNumberFormat="1" applyFont="1" applyFill="1" applyBorder="1" applyAlignment="1">
      <alignment vertical="center"/>
    </xf>
    <xf numFmtId="164" fontId="12" fillId="0" borderId="8" xfId="15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164" fontId="12" fillId="0" borderId="5" xfId="15" applyNumberFormat="1" applyFont="1" applyFill="1" applyBorder="1" applyAlignment="1">
      <alignment horizontal="center" vertical="center"/>
    </xf>
    <xf numFmtId="164" fontId="12" fillId="0" borderId="5" xfId="15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15" fillId="0" borderId="6" xfId="15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justify" vertical="center" wrapText="1"/>
    </xf>
    <xf numFmtId="164" fontId="15" fillId="0" borderId="12" xfId="15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164" fontId="12" fillId="0" borderId="11" xfId="15" applyNumberFormat="1" applyFont="1" applyFill="1" applyBorder="1" applyAlignment="1">
      <alignment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164" fontId="12" fillId="0" borderId="38" xfId="15" applyNumberFormat="1" applyFont="1" applyFill="1" applyBorder="1" applyAlignment="1">
      <alignment vertical="center"/>
    </xf>
    <xf numFmtId="164" fontId="15" fillId="0" borderId="39" xfId="15" applyNumberFormat="1" applyFont="1" applyFill="1" applyBorder="1" applyAlignment="1">
      <alignment vertical="center"/>
    </xf>
    <xf numFmtId="164" fontId="11" fillId="0" borderId="2" xfId="15" applyNumberFormat="1" applyFont="1" applyFill="1" applyBorder="1" applyAlignment="1">
      <alignment horizontal="center" vertical="center"/>
    </xf>
    <xf numFmtId="164" fontId="11" fillId="0" borderId="2" xfId="15" applyNumberFormat="1" applyFont="1" applyFill="1" applyBorder="1" applyAlignment="1">
      <alignment vertical="center"/>
    </xf>
    <xf numFmtId="164" fontId="15" fillId="0" borderId="3" xfId="15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164" fontId="16" fillId="0" borderId="0" xfId="15" applyNumberFormat="1" applyFont="1" applyFill="1" applyAlignment="1">
      <alignment vertical="center"/>
    </xf>
    <xf numFmtId="164" fontId="12" fillId="0" borderId="0" xfId="15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3" fontId="3" fillId="0" borderId="38" xfId="15" applyFont="1" applyFill="1" applyBorder="1" applyAlignment="1">
      <alignment horizontal="justify" vertical="center" wrapText="1"/>
    </xf>
    <xf numFmtId="43" fontId="0" fillId="0" borderId="0" xfId="15" applyAlignment="1">
      <alignment/>
    </xf>
    <xf numFmtId="43" fontId="12" fillId="0" borderId="8" xfId="15" applyFont="1" applyBorder="1" applyAlignment="1">
      <alignment horizontal="center" vertical="center" wrapText="1"/>
    </xf>
    <xf numFmtId="43" fontId="12" fillId="0" borderId="9" xfId="15" applyFont="1" applyBorder="1" applyAlignment="1">
      <alignment horizontal="center" vertical="center" wrapText="1"/>
    </xf>
    <xf numFmtId="43" fontId="19" fillId="0" borderId="8" xfId="15" applyFont="1" applyBorder="1" applyAlignment="1">
      <alignment horizontal="center" vertical="center" wrapText="1"/>
    </xf>
    <xf numFmtId="43" fontId="15" fillId="0" borderId="7" xfId="15" applyFont="1" applyBorder="1" applyAlignment="1">
      <alignment horizontal="center" vertical="center" wrapText="1"/>
    </xf>
    <xf numFmtId="43" fontId="15" fillId="0" borderId="8" xfId="15" applyFont="1" applyBorder="1" applyAlignment="1">
      <alignment horizontal="left" vertical="center" wrapText="1"/>
    </xf>
    <xf numFmtId="164" fontId="12" fillId="0" borderId="40" xfId="15" applyNumberFormat="1" applyFont="1" applyBorder="1" applyAlignment="1">
      <alignment horizontal="center" vertical="center"/>
    </xf>
    <xf numFmtId="164" fontId="19" fillId="0" borderId="5" xfId="15" applyNumberFormat="1" applyFont="1" applyBorder="1" applyAlignment="1">
      <alignment horizontal="center" vertical="center"/>
    </xf>
    <xf numFmtId="164" fontId="14" fillId="0" borderId="8" xfId="15" applyNumberFormat="1" applyFont="1" applyBorder="1" applyAlignment="1">
      <alignment horizontal="center" vertical="center" wrapText="1"/>
    </xf>
    <xf numFmtId="164" fontId="14" fillId="0" borderId="8" xfId="15" applyNumberFormat="1" applyFont="1" applyBorder="1" applyAlignment="1">
      <alignment horizontal="center" vertical="center"/>
    </xf>
    <xf numFmtId="164" fontId="14" fillId="0" borderId="9" xfId="15" applyNumberFormat="1" applyFont="1" applyBorder="1" applyAlignment="1">
      <alignment horizontal="center" vertical="center"/>
    </xf>
    <xf numFmtId="43" fontId="1" fillId="0" borderId="8" xfId="15" applyFont="1" applyBorder="1" applyAlignment="1">
      <alignment wrapText="1"/>
    </xf>
    <xf numFmtId="43" fontId="0" fillId="0" borderId="8" xfId="15" applyFont="1" applyBorder="1" applyAlignment="1">
      <alignment wrapText="1"/>
    </xf>
    <xf numFmtId="43" fontId="1" fillId="0" borderId="5" xfId="15" applyFont="1" applyBorder="1" applyAlignment="1">
      <alignment horizontal="justify" vertical="center" wrapText="1"/>
    </xf>
    <xf numFmtId="164" fontId="19" fillId="0" borderId="6" xfId="15" applyNumberFormat="1" applyFont="1" applyBorder="1" applyAlignment="1">
      <alignment horizontal="center" vertical="center"/>
    </xf>
    <xf numFmtId="43" fontId="15" fillId="0" borderId="8" xfId="15" applyFont="1" applyBorder="1" applyAlignment="1">
      <alignment horizontal="left" wrapText="1"/>
    </xf>
    <xf numFmtId="164" fontId="14" fillId="0" borderId="5" xfId="15" applyNumberFormat="1" applyFont="1" applyBorder="1" applyAlignment="1">
      <alignment horizontal="center" vertical="center"/>
    </xf>
    <xf numFmtId="164" fontId="14" fillId="0" borderId="6" xfId="15" applyNumberFormat="1" applyFont="1" applyBorder="1" applyAlignment="1">
      <alignment horizontal="center" vertical="center"/>
    </xf>
    <xf numFmtId="43" fontId="15" fillId="0" borderId="11" xfId="15" applyFont="1" applyBorder="1" applyAlignment="1">
      <alignment horizontal="left" wrapText="1"/>
    </xf>
    <xf numFmtId="164" fontId="14" fillId="0" borderId="35" xfId="15" applyNumberFormat="1" applyFont="1" applyBorder="1" applyAlignment="1">
      <alignment horizontal="center" vertical="center"/>
    </xf>
    <xf numFmtId="49" fontId="0" fillId="0" borderId="0" xfId="15" applyNumberFormat="1" applyAlignment="1">
      <alignment horizontal="justify" vertical="top"/>
    </xf>
    <xf numFmtId="164" fontId="14" fillId="0" borderId="36" xfId="15" applyNumberFormat="1" applyFont="1" applyBorder="1" applyAlignment="1">
      <alignment horizontal="center" vertical="center"/>
    </xf>
    <xf numFmtId="43" fontId="1" fillId="0" borderId="41" xfId="15" applyFont="1" applyBorder="1" applyAlignment="1">
      <alignment horizontal="center" vertical="center"/>
    </xf>
    <xf numFmtId="43" fontId="15" fillId="0" borderId="41" xfId="15" applyFont="1" applyBorder="1" applyAlignment="1">
      <alignment horizontal="left" wrapText="1"/>
    </xf>
    <xf numFmtId="164" fontId="12" fillId="0" borderId="41" xfId="15" applyNumberFormat="1" applyFont="1" applyBorder="1" applyAlignment="1">
      <alignment horizontal="center" vertical="center"/>
    </xf>
    <xf numFmtId="164" fontId="14" fillId="0" borderId="41" xfId="15" applyNumberFormat="1" applyFont="1" applyBorder="1" applyAlignment="1">
      <alignment horizontal="center" vertical="center"/>
    </xf>
    <xf numFmtId="43" fontId="1" fillId="0" borderId="31" xfId="15" applyFont="1" applyBorder="1" applyAlignment="1">
      <alignment horizontal="center" vertical="center"/>
    </xf>
    <xf numFmtId="43" fontId="15" fillId="0" borderId="32" xfId="15" applyFont="1" applyBorder="1" applyAlignment="1">
      <alignment vertical="center" wrapText="1"/>
    </xf>
    <xf numFmtId="164" fontId="12" fillId="0" borderId="42" xfId="15" applyNumberFormat="1" applyFont="1" applyBorder="1" applyAlignment="1">
      <alignment horizontal="center" vertical="center"/>
    </xf>
    <xf numFmtId="164" fontId="11" fillId="0" borderId="32" xfId="15" applyNumberFormat="1" applyFont="1" applyBorder="1" applyAlignment="1">
      <alignment horizontal="center" vertical="center"/>
    </xf>
    <xf numFmtId="164" fontId="11" fillId="0" borderId="32" xfId="15" applyNumberFormat="1" applyFont="1" applyBorder="1" applyAlignment="1">
      <alignment vertical="center" wrapText="1"/>
    </xf>
    <xf numFmtId="164" fontId="11" fillId="0" borderId="33" xfId="15" applyNumberFormat="1" applyFont="1" applyBorder="1" applyAlignment="1">
      <alignment horizontal="center" vertical="center"/>
    </xf>
    <xf numFmtId="164" fontId="12" fillId="0" borderId="5" xfId="15" applyNumberFormat="1" applyFont="1" applyBorder="1" applyAlignment="1">
      <alignment horizontal="center" vertical="center"/>
    </xf>
    <xf numFmtId="164" fontId="11" fillId="0" borderId="5" xfId="15" applyNumberFormat="1" applyFont="1" applyBorder="1" applyAlignment="1">
      <alignment horizontal="center" vertical="center"/>
    </xf>
    <xf numFmtId="164" fontId="11" fillId="0" borderId="6" xfId="15" applyNumberFormat="1" applyFont="1" applyBorder="1" applyAlignment="1">
      <alignment horizontal="center" vertical="center"/>
    </xf>
    <xf numFmtId="164" fontId="12" fillId="0" borderId="38" xfId="15" applyNumberFormat="1" applyFont="1" applyBorder="1" applyAlignment="1">
      <alignment horizontal="center" vertical="center"/>
    </xf>
    <xf numFmtId="164" fontId="19" fillId="0" borderId="38" xfId="15" applyNumberFormat="1" applyFont="1" applyBorder="1" applyAlignment="1">
      <alignment horizontal="center" vertical="center"/>
    </xf>
    <xf numFmtId="164" fontId="14" fillId="0" borderId="38" xfId="15" applyNumberFormat="1" applyFont="1" applyBorder="1" applyAlignment="1">
      <alignment horizontal="center" vertical="center"/>
    </xf>
    <xf numFmtId="164" fontId="11" fillId="0" borderId="38" xfId="15" applyNumberFormat="1" applyFont="1" applyBorder="1" applyAlignment="1">
      <alignment horizontal="center" vertical="center"/>
    </xf>
    <xf numFmtId="164" fontId="14" fillId="0" borderId="39" xfId="15" applyNumberFormat="1" applyFont="1" applyBorder="1" applyAlignment="1">
      <alignment horizontal="center" vertical="center"/>
    </xf>
    <xf numFmtId="164" fontId="11" fillId="0" borderId="0" xfId="15" applyNumberFormat="1" applyFont="1" applyBorder="1" applyAlignment="1">
      <alignment/>
    </xf>
    <xf numFmtId="43" fontId="21" fillId="0" borderId="0" xfId="15" applyFont="1" applyAlignment="1">
      <alignment/>
    </xf>
    <xf numFmtId="43" fontId="21" fillId="0" borderId="0" xfId="15" applyFont="1" applyFill="1" applyBorder="1" applyAlignment="1">
      <alignment/>
    </xf>
    <xf numFmtId="43" fontId="1" fillId="0" borderId="0" xfId="15" applyFont="1" applyAlignment="1">
      <alignment horizontal="center" vertical="center" wrapText="1"/>
    </xf>
    <xf numFmtId="43" fontId="10" fillId="0" borderId="43" xfId="15" applyFont="1" applyBorder="1" applyAlignment="1">
      <alignment horizontal="center" vertical="center" wrapText="1"/>
    </xf>
    <xf numFmtId="43" fontId="10" fillId="0" borderId="44" xfId="15" applyFont="1" applyBorder="1" applyAlignment="1">
      <alignment horizontal="center" vertical="center" wrapText="1"/>
    </xf>
    <xf numFmtId="43" fontId="10" fillId="0" borderId="45" xfId="15" applyFont="1" applyBorder="1" applyAlignment="1">
      <alignment horizontal="center" vertical="center" wrapText="1"/>
    </xf>
    <xf numFmtId="43" fontId="23" fillId="0" borderId="46" xfId="15" applyFont="1" applyBorder="1" applyAlignment="1">
      <alignment horizontal="justify" vertical="center"/>
    </xf>
    <xf numFmtId="164" fontId="23" fillId="0" borderId="8" xfId="15" applyNumberFormat="1" applyFont="1" applyBorder="1" applyAlignment="1">
      <alignment vertical="center"/>
    </xf>
    <xf numFmtId="164" fontId="23" fillId="0" borderId="47" xfId="15" applyNumberFormat="1" applyFont="1" applyBorder="1" applyAlignment="1">
      <alignment vertical="center"/>
    </xf>
    <xf numFmtId="43" fontId="23" fillId="0" borderId="48" xfId="15" applyFont="1" applyBorder="1" applyAlignment="1">
      <alignment horizontal="justify" vertical="center"/>
    </xf>
    <xf numFmtId="164" fontId="23" fillId="0" borderId="11" xfId="15" applyNumberFormat="1" applyFont="1" applyBorder="1" applyAlignment="1">
      <alignment vertical="center"/>
    </xf>
    <xf numFmtId="49" fontId="0" fillId="0" borderId="0" xfId="15" applyNumberFormat="1" applyFont="1" applyAlignment="1">
      <alignment horizontal="justify" vertical="top"/>
    </xf>
    <xf numFmtId="164" fontId="23" fillId="0" borderId="49" xfId="15" applyNumberFormat="1" applyFont="1" applyBorder="1" applyAlignment="1">
      <alignment vertical="center"/>
    </xf>
    <xf numFmtId="43" fontId="10" fillId="0" borderId="43" xfId="15" applyFont="1" applyBorder="1" applyAlignment="1">
      <alignment horizontal="justify" vertical="center"/>
    </xf>
    <xf numFmtId="164" fontId="10" fillId="0" borderId="44" xfId="15" applyNumberFormat="1" applyFont="1" applyBorder="1" applyAlignment="1">
      <alignment vertical="center"/>
    </xf>
    <xf numFmtId="164" fontId="10" fillId="0" borderId="45" xfId="15" applyNumberFormat="1" applyFont="1" applyBorder="1" applyAlignment="1">
      <alignment vertical="center"/>
    </xf>
    <xf numFmtId="43" fontId="25" fillId="0" borderId="38" xfId="15" applyFont="1" applyFill="1" applyBorder="1" applyAlignment="1">
      <alignment horizontal="center" vertical="center" wrapText="1"/>
    </xf>
    <xf numFmtId="43" fontId="25" fillId="0" borderId="39" xfId="15" applyFont="1" applyFill="1" applyBorder="1" applyAlignment="1">
      <alignment horizontal="center" vertical="center" wrapText="1"/>
    </xf>
    <xf numFmtId="43" fontId="4" fillId="0" borderId="8" xfId="15" applyFont="1" applyFill="1" applyBorder="1" applyAlignment="1">
      <alignment horizontal="justify" vertical="center" wrapText="1"/>
    </xf>
    <xf numFmtId="164" fontId="0" fillId="0" borderId="11" xfId="15" applyNumberFormat="1" applyFill="1" applyBorder="1" applyAlignment="1">
      <alignment horizontal="center" vertical="center"/>
    </xf>
    <xf numFmtId="164" fontId="0" fillId="0" borderId="12" xfId="15" applyNumberFormat="1" applyFill="1" applyBorder="1" applyAlignment="1">
      <alignment horizontal="center" vertical="center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49" fontId="1" fillId="0" borderId="1" xfId="15" applyNumberFormat="1" applyFont="1" applyFill="1" applyBorder="1" applyAlignment="1">
      <alignment horizontal="center" vertical="center"/>
    </xf>
    <xf numFmtId="43" fontId="3" fillId="0" borderId="2" xfId="15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center" vertical="center"/>
    </xf>
    <xf numFmtId="164" fontId="1" fillId="0" borderId="3" xfId="15" applyNumberFormat="1" applyFont="1" applyFill="1" applyBorder="1" applyAlignment="1">
      <alignment horizontal="center" vertical="center"/>
    </xf>
    <xf numFmtId="43" fontId="1" fillId="0" borderId="2" xfId="15" applyFont="1" applyFill="1" applyBorder="1" applyAlignment="1">
      <alignment horizontal="center" vertical="center"/>
    </xf>
    <xf numFmtId="164" fontId="1" fillId="0" borderId="2" xfId="15" applyNumberFormat="1" applyFont="1" applyFill="1" applyBorder="1" applyAlignment="1">
      <alignment horizontal="center" vertical="center"/>
    </xf>
    <xf numFmtId="164" fontId="1" fillId="0" borderId="3" xfId="15" applyNumberFormat="1" applyFont="1" applyFill="1" applyBorder="1" applyAlignment="1">
      <alignment horizontal="center" vertical="center"/>
    </xf>
    <xf numFmtId="43" fontId="0" fillId="0" borderId="8" xfId="15" applyFont="1" applyFill="1" applyBorder="1" applyAlignment="1">
      <alignment horizontal="justify" vertical="center" wrapText="1"/>
    </xf>
    <xf numFmtId="164" fontId="0" fillId="0" borderId="32" xfId="15" applyNumberFormat="1" applyFont="1" applyFill="1" applyBorder="1" applyAlignment="1">
      <alignment horizontal="center" vertical="center"/>
    </xf>
    <xf numFmtId="164" fontId="0" fillId="0" borderId="50" xfId="15" applyNumberFormat="1" applyFont="1" applyFill="1" applyBorder="1" applyAlignment="1">
      <alignment horizontal="center" vertical="center"/>
    </xf>
    <xf numFmtId="49" fontId="1" fillId="0" borderId="34" xfId="15" applyNumberFormat="1" applyFont="1" applyFill="1" applyBorder="1" applyAlignment="1">
      <alignment horizontal="center" vertical="center"/>
    </xf>
    <xf numFmtId="43" fontId="0" fillId="0" borderId="11" xfId="15" applyFont="1" applyFill="1" applyBorder="1" applyAlignment="1">
      <alignment horizontal="justify" vertical="center" wrapText="1"/>
    </xf>
    <xf numFmtId="164" fontId="0" fillId="0" borderId="8" xfId="15" applyNumberFormat="1" applyFont="1" applyFill="1" applyBorder="1" applyAlignment="1">
      <alignment horizontal="center" vertical="center"/>
    </xf>
    <xf numFmtId="164" fontId="0" fillId="0" borderId="9" xfId="15" applyNumberFormat="1" applyFont="1" applyFill="1" applyBorder="1" applyAlignment="1">
      <alignment horizontal="center" vertical="center"/>
    </xf>
    <xf numFmtId="164" fontId="0" fillId="0" borderId="35" xfId="15" applyNumberFormat="1" applyFont="1" applyFill="1" applyBorder="1" applyAlignment="1">
      <alignment horizontal="center" vertical="center"/>
    </xf>
    <xf numFmtId="43" fontId="0" fillId="0" borderId="8" xfId="15" applyFont="1" applyFill="1" applyBorder="1" applyAlignment="1">
      <alignment horizontal="justify" vertical="center" wrapText="1"/>
    </xf>
    <xf numFmtId="43" fontId="1" fillId="0" borderId="2" xfId="15" applyFont="1" applyFill="1" applyBorder="1" applyAlignment="1">
      <alignment horizontal="center" vertical="center" wrapText="1"/>
    </xf>
    <xf numFmtId="49" fontId="1" fillId="0" borderId="51" xfId="15" applyNumberFormat="1" applyFont="1" applyFill="1" applyBorder="1" applyAlignment="1">
      <alignment horizontal="center" vertical="center"/>
    </xf>
    <xf numFmtId="164" fontId="0" fillId="0" borderId="32" xfId="15" applyNumberFormat="1" applyFont="1" applyFill="1" applyBorder="1" applyAlignment="1">
      <alignment horizontal="center" vertical="center"/>
    </xf>
    <xf numFmtId="164" fontId="0" fillId="0" borderId="33" xfId="15" applyNumberFormat="1" applyFont="1" applyFill="1" applyBorder="1" applyAlignment="1">
      <alignment horizontal="center" vertical="center"/>
    </xf>
    <xf numFmtId="164" fontId="0" fillId="0" borderId="8" xfId="15" applyNumberFormat="1" applyFont="1" applyFill="1" applyBorder="1" applyAlignment="1">
      <alignment horizontal="center" vertical="center"/>
    </xf>
    <xf numFmtId="164" fontId="0" fillId="0" borderId="9" xfId="15" applyNumberFormat="1" applyFont="1" applyFill="1" applyBorder="1" applyAlignment="1">
      <alignment horizontal="center" vertical="center"/>
    </xf>
    <xf numFmtId="43" fontId="0" fillId="0" borderId="52" xfId="15" applyFill="1" applyBorder="1" applyAlignment="1">
      <alignment horizontal="justify" vertical="center" wrapText="1"/>
    </xf>
    <xf numFmtId="164" fontId="0" fillId="0" borderId="52" xfId="15" applyNumberFormat="1" applyFont="1" applyFill="1" applyBorder="1" applyAlignment="1">
      <alignment horizontal="center" vertical="center"/>
    </xf>
    <xf numFmtId="164" fontId="0" fillId="0" borderId="53" xfId="15" applyNumberFormat="1" applyFont="1" applyFill="1" applyBorder="1" applyAlignment="1">
      <alignment horizontal="center" vertical="center"/>
    </xf>
    <xf numFmtId="43" fontId="1" fillId="0" borderId="1" xfId="15" applyFont="1" applyFill="1" applyBorder="1" applyAlignment="1">
      <alignment horizontal="center" vertical="center"/>
    </xf>
    <xf numFmtId="43" fontId="4" fillId="0" borderId="35" xfId="15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43" fontId="4" fillId="0" borderId="8" xfId="15" applyFont="1" applyFill="1" applyBorder="1" applyAlignment="1">
      <alignment horizontal="justify" vertical="center" wrapText="1"/>
    </xf>
    <xf numFmtId="164" fontId="0" fillId="0" borderId="38" xfId="15" applyNumberFormat="1" applyFont="1" applyFill="1" applyBorder="1" applyAlignment="1">
      <alignment horizontal="center" vertical="center"/>
    </xf>
    <xf numFmtId="0" fontId="4" fillId="0" borderId="8" xfId="15" applyNumberFormat="1" applyFont="1" applyFill="1" applyBorder="1" applyAlignment="1">
      <alignment horizontal="justify" vertical="center" wrapText="1"/>
    </xf>
    <xf numFmtId="164" fontId="0" fillId="0" borderId="38" xfId="15" applyNumberFormat="1" applyFill="1" applyBorder="1" applyAlignment="1">
      <alignment horizontal="center" vertical="center"/>
    </xf>
    <xf numFmtId="164" fontId="0" fillId="0" borderId="39" xfId="15" applyNumberFormat="1" applyFill="1" applyBorder="1" applyAlignment="1">
      <alignment horizontal="center" vertical="center"/>
    </xf>
    <xf numFmtId="164" fontId="0" fillId="0" borderId="35" xfId="15" applyNumberFormat="1" applyFill="1" applyBorder="1" applyAlignment="1">
      <alignment horizontal="center" vertical="center"/>
    </xf>
    <xf numFmtId="43" fontId="4" fillId="0" borderId="11" xfId="15" applyFont="1" applyFill="1" applyBorder="1" applyAlignment="1">
      <alignment horizontal="justify" vertical="center" wrapText="1"/>
    </xf>
    <xf numFmtId="164" fontId="0" fillId="0" borderId="5" xfId="15" applyNumberFormat="1" applyFont="1" applyFill="1" applyBorder="1" applyAlignment="1">
      <alignment horizontal="center" vertical="center"/>
    </xf>
    <xf numFmtId="49" fontId="7" fillId="0" borderId="13" xfId="15" applyNumberFormat="1" applyFont="1" applyBorder="1" applyAlignment="1">
      <alignment horizontal="justify" vertical="center" wrapText="1"/>
    </xf>
    <xf numFmtId="43" fontId="7" fillId="0" borderId="13" xfId="15" applyFont="1" applyBorder="1" applyAlignment="1">
      <alignment horizontal="justify" vertical="center" wrapText="1"/>
    </xf>
    <xf numFmtId="43" fontId="8" fillId="0" borderId="13" xfId="15" applyFont="1" applyBorder="1" applyAlignment="1">
      <alignment horizontal="justify" vertical="center" wrapText="1"/>
    </xf>
    <xf numFmtId="172" fontId="7" fillId="0" borderId="28" xfId="15" applyNumberFormat="1" applyFont="1" applyFill="1" applyBorder="1" applyAlignment="1">
      <alignment horizontal="center" vertical="center"/>
    </xf>
    <xf numFmtId="43" fontId="8" fillId="0" borderId="28" xfId="15" applyFont="1" applyBorder="1" applyAlignment="1">
      <alignment horizontal="justify" vertical="center" wrapText="1"/>
    </xf>
    <xf numFmtId="43" fontId="5" fillId="0" borderId="0" xfId="15" applyFont="1" applyAlignment="1">
      <alignment horizontal="center" vertical="top"/>
    </xf>
    <xf numFmtId="43" fontId="0" fillId="0" borderId="0" xfId="15" applyFont="1" applyAlignment="1">
      <alignment horizontal="center" vertical="top"/>
    </xf>
    <xf numFmtId="164" fontId="20" fillId="0" borderId="7" xfId="15" applyNumberFormat="1" applyFont="1" applyBorder="1" applyAlignment="1">
      <alignment horizontal="center" vertical="center" wrapText="1"/>
    </xf>
    <xf numFmtId="164" fontId="20" fillId="0" borderId="8" xfId="15" applyNumberFormat="1" applyFont="1" applyBorder="1" applyAlignment="1">
      <alignment horizontal="center" vertical="center" wrapText="1"/>
    </xf>
    <xf numFmtId="164" fontId="20" fillId="0" borderId="8" xfId="15" applyNumberFormat="1" applyFont="1" applyBorder="1" applyAlignment="1">
      <alignment horizontal="center" vertical="center"/>
    </xf>
    <xf numFmtId="164" fontId="20" fillId="0" borderId="9" xfId="15" applyNumberFormat="1" applyFont="1" applyBorder="1" applyAlignment="1">
      <alignment horizontal="center" vertical="center" wrapText="1"/>
    </xf>
    <xf numFmtId="184" fontId="7" fillId="0" borderId="13" xfId="15" applyNumberFormat="1" applyFont="1" applyFill="1" applyBorder="1" applyAlignment="1">
      <alignment vertical="center"/>
    </xf>
    <xf numFmtId="184" fontId="8" fillId="0" borderId="13" xfId="15" applyNumberFormat="1" applyFont="1" applyFill="1" applyBorder="1" applyAlignment="1">
      <alignment vertical="center"/>
    </xf>
    <xf numFmtId="167" fontId="8" fillId="0" borderId="13" xfId="15" applyNumberFormat="1" applyFont="1" applyFill="1" applyBorder="1" applyAlignment="1">
      <alignment vertical="center"/>
    </xf>
    <xf numFmtId="171" fontId="8" fillId="0" borderId="28" xfId="15" applyNumberFormat="1" applyFont="1" applyFill="1" applyBorder="1" applyAlignment="1">
      <alignment vertical="center"/>
    </xf>
    <xf numFmtId="2" fontId="8" fillId="0" borderId="54" xfId="15" applyNumberFormat="1" applyFont="1" applyFill="1" applyBorder="1" applyAlignment="1">
      <alignment vertical="center"/>
    </xf>
    <xf numFmtId="184" fontId="7" fillId="2" borderId="13" xfId="15" applyNumberFormat="1" applyFont="1" applyFill="1" applyBorder="1" applyAlignment="1">
      <alignment vertical="center"/>
    </xf>
    <xf numFmtId="181" fontId="7" fillId="2" borderId="13" xfId="15" applyNumberFormat="1" applyFont="1" applyFill="1" applyBorder="1" applyAlignment="1">
      <alignment vertical="center"/>
    </xf>
    <xf numFmtId="184" fontId="7" fillId="0" borderId="29" xfId="15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vertical="center" wrapText="1"/>
    </xf>
    <xf numFmtId="164" fontId="0" fillId="0" borderId="32" xfId="15" applyNumberFormat="1" applyFill="1" applyBorder="1" applyAlignment="1">
      <alignment horizontal="center" vertical="center"/>
    </xf>
    <xf numFmtId="164" fontId="0" fillId="0" borderId="33" xfId="15" applyNumberForma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justify" vertical="center" wrapText="1"/>
    </xf>
    <xf numFmtId="49" fontId="0" fillId="0" borderId="38" xfId="0" applyNumberFormat="1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justify" vertical="center" wrapText="1"/>
    </xf>
    <xf numFmtId="164" fontId="0" fillId="0" borderId="52" xfId="15" applyNumberFormat="1" applyFont="1" applyFill="1" applyBorder="1" applyAlignment="1">
      <alignment horizontal="center" vertical="center"/>
    </xf>
    <xf numFmtId="164" fontId="0" fillId="0" borderId="36" xfId="15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164" fontId="0" fillId="0" borderId="6" xfId="15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justify" vertical="center" wrapText="1"/>
    </xf>
    <xf numFmtId="0" fontId="4" fillId="0" borderId="3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49" fontId="0" fillId="0" borderId="8" xfId="0" applyNumberFormat="1" applyFont="1" applyFill="1" applyBorder="1" applyAlignment="1">
      <alignment horizontal="justify" vertical="center" wrapText="1"/>
    </xf>
    <xf numFmtId="164" fontId="0" fillId="0" borderId="11" xfId="15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justify" vertical="center" wrapText="1"/>
    </xf>
    <xf numFmtId="43" fontId="0" fillId="0" borderId="0" xfId="15" applyFill="1" applyAlignment="1">
      <alignment wrapText="1"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43" fontId="24" fillId="0" borderId="0" xfId="15" applyFont="1" applyFill="1" applyAlignment="1">
      <alignment/>
    </xf>
    <xf numFmtId="49" fontId="1" fillId="0" borderId="7" xfId="15" applyNumberFormat="1" applyFont="1" applyFill="1" applyBorder="1" applyAlignment="1">
      <alignment horizontal="center" vertical="center"/>
    </xf>
    <xf numFmtId="164" fontId="0" fillId="0" borderId="38" xfId="15" applyNumberFormat="1" applyFont="1" applyFill="1" applyBorder="1" applyAlignment="1">
      <alignment horizontal="center" vertical="center"/>
    </xf>
    <xf numFmtId="164" fontId="0" fillId="0" borderId="0" xfId="15" applyNumberFormat="1" applyFill="1" applyAlignment="1">
      <alignment/>
    </xf>
    <xf numFmtId="43" fontId="1" fillId="0" borderId="5" xfId="15" applyFont="1" applyBorder="1" applyAlignment="1">
      <alignment wrapText="1"/>
    </xf>
    <xf numFmtId="43" fontId="15" fillId="0" borderId="38" xfId="15" applyFont="1" applyBorder="1" applyAlignment="1">
      <alignment horizontal="left" wrapText="1"/>
    </xf>
    <xf numFmtId="164" fontId="14" fillId="0" borderId="52" xfId="15" applyNumberFormat="1" applyFont="1" applyBorder="1" applyAlignment="1">
      <alignment horizontal="center" vertical="center"/>
    </xf>
    <xf numFmtId="164" fontId="14" fillId="0" borderId="53" xfId="15" applyNumberFormat="1" applyFont="1" applyBorder="1" applyAlignment="1">
      <alignment horizontal="center" vertical="center"/>
    </xf>
    <xf numFmtId="43" fontId="1" fillId="0" borderId="0" xfId="15" applyFont="1" applyBorder="1" applyAlignment="1">
      <alignment horizontal="right"/>
    </xf>
    <xf numFmtId="49" fontId="0" fillId="0" borderId="0" xfId="15" applyNumberFormat="1" applyFont="1" applyBorder="1" applyAlignment="1">
      <alignment horizontal="justify" vertical="top" wrapText="1"/>
    </xf>
    <xf numFmtId="49" fontId="0" fillId="0" borderId="0" xfId="15" applyNumberFormat="1" applyBorder="1" applyAlignment="1">
      <alignment horizontal="justify" vertical="top" wrapText="1"/>
    </xf>
    <xf numFmtId="49" fontId="0" fillId="0" borderId="0" xfId="15" applyNumberFormat="1" applyBorder="1" applyAlignment="1">
      <alignment horizontal="justify" vertical="top" wrapText="1"/>
    </xf>
    <xf numFmtId="43" fontId="0" fillId="0" borderId="0" xfId="15" applyBorder="1" applyAlignment="1">
      <alignment horizontal="left" vertical="center" wrapText="1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>
      <alignment horizontal="right" vertical="center" wrapText="1"/>
    </xf>
    <xf numFmtId="43" fontId="1" fillId="0" borderId="0" xfId="15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12" fillId="0" borderId="35" xfId="15" applyNumberFormat="1" applyFont="1" applyFill="1" applyBorder="1" applyAlignment="1">
      <alignment horizontal="center" vertical="center"/>
    </xf>
    <xf numFmtId="164" fontId="12" fillId="0" borderId="5" xfId="15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43" fontId="1" fillId="0" borderId="0" xfId="15" applyFont="1" applyFill="1" applyBorder="1" applyAlignment="1">
      <alignment horizontal="right" vertical="center" wrapText="1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164" fontId="12" fillId="0" borderId="11" xfId="15" applyNumberFormat="1" applyFont="1" applyFill="1" applyBorder="1" applyAlignment="1">
      <alignment horizontal="center" vertical="center"/>
    </xf>
    <xf numFmtId="49" fontId="7" fillId="2" borderId="55" xfId="15" applyNumberFormat="1" applyFont="1" applyFill="1" applyBorder="1" applyAlignment="1">
      <alignment horizontal="justify" vertical="center" wrapText="1"/>
    </xf>
    <xf numFmtId="49" fontId="7" fillId="2" borderId="56" xfId="15" applyNumberFormat="1" applyFont="1" applyFill="1" applyBorder="1" applyAlignment="1">
      <alignment horizontal="justify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0" fillId="0" borderId="0" xfId="15" applyFont="1" applyFill="1" applyBorder="1" applyAlignment="1">
      <alignment horizontal="center" vertical="center" wrapText="1"/>
    </xf>
    <xf numFmtId="43" fontId="1" fillId="0" borderId="57" xfId="15" applyFont="1" applyFill="1" applyBorder="1" applyAlignment="1">
      <alignment horizontal="center" vertical="center"/>
    </xf>
    <xf numFmtId="43" fontId="1" fillId="0" borderId="58" xfId="15" applyFont="1" applyFill="1" applyBorder="1" applyAlignment="1">
      <alignment horizontal="center" vertical="center"/>
    </xf>
    <xf numFmtId="43" fontId="1" fillId="0" borderId="59" xfId="15" applyFont="1" applyFill="1" applyBorder="1" applyAlignment="1">
      <alignment horizontal="center" vertical="center"/>
    </xf>
    <xf numFmtId="43" fontId="1" fillId="0" borderId="60" xfId="15" applyFont="1" applyFill="1" applyBorder="1" applyAlignment="1">
      <alignment horizontal="center" vertical="center"/>
    </xf>
    <xf numFmtId="43" fontId="1" fillId="0" borderId="17" xfId="15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3" fontId="0" fillId="0" borderId="0" xfId="15" applyAlignment="1">
      <alignment horizontal="left"/>
    </xf>
    <xf numFmtId="49" fontId="0" fillId="0" borderId="0" xfId="15" applyNumberFormat="1" applyFont="1" applyAlignment="1">
      <alignment horizontal="justify" vertical="top" wrapText="1"/>
    </xf>
    <xf numFmtId="49" fontId="0" fillId="0" borderId="0" xfId="15" applyNumberFormat="1" applyAlignment="1">
      <alignment horizontal="justify" vertical="top" wrapText="1"/>
    </xf>
    <xf numFmtId="49" fontId="0" fillId="0" borderId="0" xfId="15" applyNumberFormat="1" applyFont="1" applyAlignment="1">
      <alignment horizontal="justify" vertical="top"/>
    </xf>
    <xf numFmtId="49" fontId="0" fillId="0" borderId="0" xfId="15" applyNumberFormat="1" applyAlignment="1">
      <alignment horizontal="justify" vertical="top"/>
    </xf>
    <xf numFmtId="43" fontId="1" fillId="0" borderId="0" xfId="15" applyFont="1" applyAlignment="1">
      <alignment horizontal="center" wrapText="1"/>
    </xf>
    <xf numFmtId="43" fontId="3" fillId="0" borderId="0" xfId="15" applyFont="1" applyAlignment="1">
      <alignment horizontal="center"/>
    </xf>
    <xf numFmtId="43" fontId="5" fillId="0" borderId="1" xfId="15" applyFont="1" applyBorder="1" applyAlignment="1">
      <alignment horizontal="center" vertical="center"/>
    </xf>
    <xf numFmtId="43" fontId="5" fillId="0" borderId="2" xfId="15" applyFont="1" applyBorder="1" applyAlignment="1">
      <alignment horizontal="center" vertical="center"/>
    </xf>
    <xf numFmtId="43" fontId="1" fillId="0" borderId="0" xfId="15" applyFont="1" applyFill="1" applyAlignment="1">
      <alignment horizontal="center" vertical="center" wrapText="1"/>
    </xf>
    <xf numFmtId="43" fontId="10" fillId="0" borderId="0" xfId="15" applyFont="1" applyFill="1" applyAlignment="1">
      <alignment horizontal="center" wrapText="1"/>
    </xf>
    <xf numFmtId="43" fontId="11" fillId="0" borderId="51" xfId="15" applyFont="1" applyFill="1" applyBorder="1" applyAlignment="1">
      <alignment horizontal="center" vertical="center" wrapText="1"/>
    </xf>
    <xf numFmtId="43" fontId="11" fillId="0" borderId="61" xfId="15" applyFont="1" applyFill="1" applyBorder="1" applyAlignment="1">
      <alignment horizontal="center" vertical="center" wrapText="1"/>
    </xf>
    <xf numFmtId="43" fontId="25" fillId="0" borderId="32" xfId="15" applyFont="1" applyFill="1" applyBorder="1" applyAlignment="1">
      <alignment horizontal="center" vertical="center" wrapText="1"/>
    </xf>
    <xf numFmtId="43" fontId="25" fillId="0" borderId="38" xfId="15" applyFont="1" applyFill="1" applyBorder="1" applyAlignment="1">
      <alignment horizontal="center" vertical="center" wrapText="1"/>
    </xf>
    <xf numFmtId="43" fontId="25" fillId="0" borderId="33" xfId="15" applyFont="1" applyFill="1" applyBorder="1" applyAlignment="1">
      <alignment horizontal="center" vertical="center" wrapText="1"/>
    </xf>
    <xf numFmtId="43" fontId="10" fillId="0" borderId="1" xfId="15" applyFont="1" applyFill="1" applyBorder="1" applyAlignment="1">
      <alignment horizontal="center" vertical="center"/>
    </xf>
    <xf numFmtId="43" fontId="10" fillId="0" borderId="2" xfId="15" applyFont="1" applyFill="1" applyBorder="1" applyAlignment="1">
      <alignment horizontal="center" vertical="center"/>
    </xf>
    <xf numFmtId="43" fontId="10" fillId="0" borderId="3" xfId="15" applyFont="1" applyFill="1" applyBorder="1" applyAlignment="1">
      <alignment horizontal="center" vertical="center"/>
    </xf>
    <xf numFmtId="49" fontId="1" fillId="0" borderId="31" xfId="15" applyNumberFormat="1" applyFont="1" applyFill="1" applyBorder="1" applyAlignment="1">
      <alignment horizontal="center" vertical="center"/>
    </xf>
    <xf numFmtId="49" fontId="1" fillId="0" borderId="34" xfId="15" applyNumberFormat="1" applyFont="1" applyFill="1" applyBorder="1" applyAlignment="1">
      <alignment horizontal="center" vertical="center"/>
    </xf>
    <xf numFmtId="49" fontId="1" fillId="0" borderId="51" xfId="15" applyNumberFormat="1" applyFont="1" applyFill="1" applyBorder="1" applyAlignment="1">
      <alignment horizontal="center" vertical="center"/>
    </xf>
    <xf numFmtId="43" fontId="10" fillId="0" borderId="62" xfId="15" applyFont="1" applyFill="1" applyBorder="1" applyAlignment="1">
      <alignment horizontal="center" vertical="center" wrapText="1"/>
    </xf>
    <xf numFmtId="43" fontId="10" fillId="0" borderId="63" xfId="15" applyFont="1" applyFill="1" applyBorder="1" applyAlignment="1">
      <alignment horizontal="center" vertical="center" wrapText="1"/>
    </xf>
    <xf numFmtId="43" fontId="10" fillId="0" borderId="64" xfId="15" applyFont="1" applyFill="1" applyBorder="1" applyAlignment="1">
      <alignment horizontal="center" vertical="center" wrapText="1"/>
    </xf>
    <xf numFmtId="49" fontId="1" fillId="0" borderId="65" xfId="15" applyNumberFormat="1" applyFont="1" applyFill="1" applyBorder="1" applyAlignment="1">
      <alignment horizontal="center" vertical="center"/>
    </xf>
    <xf numFmtId="49" fontId="1" fillId="0" borderId="66" xfId="15" applyNumberFormat="1" applyFont="1" applyFill="1" applyBorder="1" applyAlignment="1">
      <alignment horizontal="center" vertical="center"/>
    </xf>
    <xf numFmtId="49" fontId="1" fillId="0" borderId="61" xfId="15" applyNumberFormat="1" applyFont="1" applyFill="1" applyBorder="1" applyAlignment="1">
      <alignment horizontal="center" vertical="center"/>
    </xf>
    <xf numFmtId="43" fontId="10" fillId="0" borderId="67" xfId="15" applyFont="1" applyFill="1" applyBorder="1" applyAlignment="1">
      <alignment horizontal="center" vertical="center"/>
    </xf>
    <xf numFmtId="43" fontId="10" fillId="0" borderId="68" xfId="15" applyFont="1" applyFill="1" applyBorder="1" applyAlignment="1">
      <alignment horizontal="center" vertical="center"/>
    </xf>
    <xf numFmtId="43" fontId="10" fillId="0" borderId="69" xfId="15" applyFont="1" applyFill="1" applyBorder="1" applyAlignment="1">
      <alignment horizontal="center" vertical="center"/>
    </xf>
    <xf numFmtId="43" fontId="17" fillId="0" borderId="0" xfId="15" applyFont="1" applyAlignment="1">
      <alignment horizontal="center" vertical="center"/>
    </xf>
    <xf numFmtId="43" fontId="18" fillId="0" borderId="0" xfId="15" applyFont="1" applyAlignment="1">
      <alignment horizontal="center"/>
    </xf>
    <xf numFmtId="43" fontId="17" fillId="0" borderId="0" xfId="15" applyFont="1" applyAlignment="1">
      <alignment horizontal="center" vertical="center" wrapText="1"/>
    </xf>
    <xf numFmtId="43" fontId="12" fillId="0" borderId="31" xfId="15" applyFont="1" applyBorder="1" applyAlignment="1">
      <alignment horizontal="center" vertical="center" wrapText="1"/>
    </xf>
    <xf numFmtId="43" fontId="12" fillId="0" borderId="7" xfId="15" applyFont="1" applyBorder="1" applyAlignment="1">
      <alignment horizontal="center" vertical="center" wrapText="1"/>
    </xf>
    <xf numFmtId="43" fontId="0" fillId="0" borderId="32" xfId="15" applyFont="1" applyBorder="1" applyAlignment="1">
      <alignment horizontal="center" vertical="center" wrapText="1"/>
    </xf>
    <xf numFmtId="43" fontId="0" fillId="0" borderId="8" xfId="15" applyFont="1" applyBorder="1" applyAlignment="1">
      <alignment horizontal="center" vertical="center" wrapText="1"/>
    </xf>
    <xf numFmtId="43" fontId="12" fillId="0" borderId="32" xfId="15" applyFont="1" applyBorder="1" applyAlignment="1">
      <alignment horizontal="center" vertical="center" wrapText="1"/>
    </xf>
    <xf numFmtId="43" fontId="12" fillId="0" borderId="8" xfId="15" applyFont="1" applyBorder="1" applyAlignment="1">
      <alignment horizontal="center" vertical="center" wrapText="1"/>
    </xf>
    <xf numFmtId="43" fontId="0" fillId="0" borderId="70" xfId="15" applyFont="1" applyBorder="1" applyAlignment="1">
      <alignment horizontal="center" vertical="center" wrapText="1"/>
    </xf>
    <xf numFmtId="43" fontId="0" fillId="0" borderId="41" xfId="15" applyFont="1" applyBorder="1" applyAlignment="1">
      <alignment horizontal="center" vertical="center" wrapText="1"/>
    </xf>
    <xf numFmtId="43" fontId="0" fillId="0" borderId="71" xfId="15" applyFont="1" applyBorder="1" applyAlignment="1">
      <alignment horizontal="center" vertical="center" wrapText="1"/>
    </xf>
    <xf numFmtId="43" fontId="0" fillId="0" borderId="5" xfId="15" applyFont="1" applyBorder="1" applyAlignment="1">
      <alignment horizontal="center" vertical="center" wrapText="1"/>
    </xf>
    <xf numFmtId="43" fontId="0" fillId="0" borderId="6" xfId="15" applyFont="1" applyBorder="1" applyAlignment="1">
      <alignment horizontal="center" vertical="center" wrapText="1"/>
    </xf>
    <xf numFmtId="43" fontId="0" fillId="0" borderId="8" xfId="15" applyBorder="1" applyAlignment="1">
      <alignment horizontal="center" vertical="center" wrapText="1"/>
    </xf>
    <xf numFmtId="43" fontId="0" fillId="0" borderId="9" xfId="15" applyBorder="1" applyAlignment="1">
      <alignment horizontal="center" vertical="center" wrapText="1"/>
    </xf>
    <xf numFmtId="43" fontId="12" fillId="0" borderId="8" xfId="15" applyFont="1" applyBorder="1" applyAlignment="1">
      <alignment horizontal="center" vertical="center" wrapText="1"/>
    </xf>
    <xf numFmtId="43" fontId="12" fillId="0" borderId="72" xfId="15" applyFont="1" applyBorder="1" applyAlignment="1">
      <alignment horizontal="center" vertical="center" wrapText="1"/>
    </xf>
    <xf numFmtId="43" fontId="12" fillId="0" borderId="73" xfId="15" applyFont="1" applyBorder="1" applyAlignment="1">
      <alignment horizontal="center" vertical="center" wrapText="1"/>
    </xf>
    <xf numFmtId="43" fontId="12" fillId="0" borderId="40" xfId="15" applyFont="1" applyBorder="1" applyAlignment="1">
      <alignment horizontal="center" vertical="center" wrapText="1"/>
    </xf>
    <xf numFmtId="43" fontId="12" fillId="0" borderId="9" xfId="15" applyFont="1" applyBorder="1" applyAlignment="1">
      <alignment horizontal="center" vertical="center" wrapText="1"/>
    </xf>
    <xf numFmtId="43" fontId="1" fillId="0" borderId="10" xfId="15" applyFont="1" applyBorder="1" applyAlignment="1">
      <alignment horizontal="center" vertical="center"/>
    </xf>
    <xf numFmtId="43" fontId="1" fillId="0" borderId="34" xfId="15" applyFont="1" applyBorder="1" applyAlignment="1">
      <alignment horizontal="center" vertical="center"/>
    </xf>
    <xf numFmtId="43" fontId="1" fillId="0" borderId="4" xfId="15" applyFont="1" applyBorder="1" applyAlignment="1">
      <alignment horizontal="center" vertical="center"/>
    </xf>
    <xf numFmtId="164" fontId="0" fillId="0" borderId="74" xfId="15" applyNumberFormat="1" applyBorder="1" applyAlignment="1">
      <alignment horizontal="center" vertical="center"/>
    </xf>
    <xf numFmtId="164" fontId="0" fillId="0" borderId="75" xfId="15" applyNumberFormat="1" applyBorder="1" applyAlignment="1">
      <alignment horizontal="center" vertical="center"/>
    </xf>
    <xf numFmtId="164" fontId="0" fillId="0" borderId="76" xfId="15" applyNumberFormat="1" applyBorder="1" applyAlignment="1">
      <alignment horizontal="center" vertical="center"/>
    </xf>
    <xf numFmtId="164" fontId="0" fillId="0" borderId="77" xfId="15" applyNumberFormat="1" applyBorder="1" applyAlignment="1">
      <alignment horizontal="center" vertical="center"/>
    </xf>
    <xf numFmtId="164" fontId="0" fillId="0" borderId="78" xfId="15" applyNumberFormat="1" applyBorder="1" applyAlignment="1">
      <alignment horizontal="center" vertical="center"/>
    </xf>
    <xf numFmtId="164" fontId="0" fillId="0" borderId="79" xfId="15" applyNumberFormat="1" applyBorder="1" applyAlignment="1">
      <alignment horizontal="center" vertical="center"/>
    </xf>
    <xf numFmtId="43" fontId="1" fillId="0" borderId="11" xfId="15" applyFont="1" applyBorder="1" applyAlignment="1">
      <alignment horizontal="justify" vertical="center" wrapText="1"/>
    </xf>
    <xf numFmtId="43" fontId="1" fillId="0" borderId="5" xfId="15" applyFont="1" applyBorder="1" applyAlignment="1">
      <alignment horizontal="justify" vertical="center" wrapText="1"/>
    </xf>
    <xf numFmtId="49" fontId="0" fillId="0" borderId="11" xfId="15" applyNumberFormat="1" applyFont="1" applyBorder="1" applyAlignment="1">
      <alignment horizontal="center" vertical="center"/>
    </xf>
    <xf numFmtId="49" fontId="0" fillId="0" borderId="35" xfId="15" applyNumberFormat="1" applyFont="1" applyBorder="1" applyAlignment="1">
      <alignment horizontal="center" vertical="center"/>
    </xf>
    <xf numFmtId="49" fontId="0" fillId="0" borderId="5" xfId="15" applyNumberFormat="1" applyFont="1" applyBorder="1" applyAlignment="1">
      <alignment horizontal="center" vertical="center"/>
    </xf>
    <xf numFmtId="164" fontId="19" fillId="0" borderId="11" xfId="15" applyNumberFormat="1" applyFont="1" applyBorder="1" applyAlignment="1">
      <alignment horizontal="center" vertical="center"/>
    </xf>
    <xf numFmtId="164" fontId="19" fillId="0" borderId="5" xfId="15" applyNumberFormat="1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164" fontId="19" fillId="0" borderId="12" xfId="15" applyNumberFormat="1" applyFont="1" applyBorder="1" applyAlignment="1">
      <alignment horizontal="center" vertical="center"/>
    </xf>
    <xf numFmtId="164" fontId="19" fillId="0" borderId="6" xfId="15" applyNumberFormat="1" applyFont="1" applyBorder="1" applyAlignment="1">
      <alignment horizontal="center" vertical="center"/>
    </xf>
    <xf numFmtId="43" fontId="1" fillId="0" borderId="61" xfId="15" applyFon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49" fontId="0" fillId="0" borderId="52" xfId="15" applyNumberFormat="1" applyFon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164" fontId="0" fillId="0" borderId="11" xfId="15" applyNumberFormat="1" applyFont="1" applyBorder="1" applyAlignment="1">
      <alignment horizontal="center" vertical="center"/>
    </xf>
    <xf numFmtId="164" fontId="0" fillId="0" borderId="35" xfId="15" applyNumberFormat="1" applyFont="1" applyBorder="1" applyAlignment="1">
      <alignment horizontal="center" vertical="center"/>
    </xf>
    <xf numFmtId="164" fontId="0" fillId="0" borderId="52" xfId="15" applyNumberFormat="1" applyFont="1" applyBorder="1" applyAlignment="1">
      <alignment horizontal="center" vertical="center"/>
    </xf>
    <xf numFmtId="164" fontId="12" fillId="0" borderId="12" xfId="15" applyNumberFormat="1" applyFont="1" applyBorder="1" applyAlignment="1">
      <alignment horizontal="center" vertical="center"/>
    </xf>
    <xf numFmtId="164" fontId="12" fillId="0" borderId="6" xfId="15" applyNumberFormat="1" applyFont="1" applyBorder="1" applyAlignment="1">
      <alignment horizontal="center" vertical="center"/>
    </xf>
    <xf numFmtId="164" fontId="12" fillId="0" borderId="8" xfId="15" applyNumberFormat="1" applyFont="1" applyBorder="1" applyAlignment="1">
      <alignment horizontal="center" vertical="center"/>
    </xf>
    <xf numFmtId="164" fontId="12" fillId="0" borderId="9" xfId="15" applyNumberFormat="1" applyFont="1" applyBorder="1" applyAlignment="1">
      <alignment horizontal="center" vertical="center"/>
    </xf>
    <xf numFmtId="164" fontId="12" fillId="0" borderId="11" xfId="15" applyNumberFormat="1" applyFont="1" applyBorder="1" applyAlignment="1">
      <alignment horizontal="center" vertical="center"/>
    </xf>
    <xf numFmtId="164" fontId="12" fillId="0" borderId="5" xfId="15" applyNumberFormat="1" applyFont="1" applyBorder="1" applyAlignment="1">
      <alignment horizontal="center" vertical="center"/>
    </xf>
    <xf numFmtId="43" fontId="1" fillId="0" borderId="80" xfId="15" applyFont="1" applyBorder="1" applyAlignment="1">
      <alignment horizontal="center" vertical="center" wrapText="1"/>
    </xf>
    <xf numFmtId="43" fontId="1" fillId="0" borderId="81" xfId="15" applyFont="1" applyBorder="1" applyAlignment="1">
      <alignment horizontal="center" vertical="center" wrapText="1"/>
    </xf>
    <xf numFmtId="43" fontId="22" fillId="0" borderId="0" xfId="15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2</xdr:col>
      <xdr:colOff>228600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972925"/>
          <a:ext cx="1009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0</xdr:rowOff>
    </xdr:from>
    <xdr:to>
      <xdr:col>2</xdr:col>
      <xdr:colOff>228600</xdr:colOff>
      <xdr:row>88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34791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96450" y="1943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G6" sqref="G6"/>
    </sheetView>
  </sheetViews>
  <sheetFormatPr defaultColWidth="9.140625" defaultRowHeight="19.5" customHeight="1"/>
  <cols>
    <col min="1" max="1" width="4.57421875" style="40" customWidth="1"/>
    <col min="2" max="2" width="7.140625" style="40" customWidth="1"/>
    <col min="3" max="3" width="7.8515625" style="40" customWidth="1"/>
    <col min="4" max="4" width="45.8515625" style="40" customWidth="1"/>
    <col min="5" max="5" width="12.7109375" style="40" customWidth="1"/>
    <col min="6" max="7" width="13.140625" style="40" customWidth="1"/>
    <col min="8" max="8" width="9.57421875" style="40" customWidth="1"/>
    <col min="9" max="16384" width="9.140625" style="40" customWidth="1"/>
  </cols>
  <sheetData>
    <row r="1" spans="1:6" ht="19.5" customHeight="1">
      <c r="A1" s="346" t="s">
        <v>52</v>
      </c>
      <c r="B1" s="346"/>
      <c r="C1" s="346"/>
      <c r="D1" s="346"/>
      <c r="E1" s="346"/>
      <c r="F1" s="347"/>
    </row>
    <row r="2" spans="1:6" ht="19.5" customHeight="1" thickBot="1">
      <c r="A2" s="348" t="s">
        <v>279</v>
      </c>
      <c r="B2" s="349"/>
      <c r="C2" s="349"/>
      <c r="D2" s="349"/>
      <c r="E2" s="349"/>
      <c r="F2" s="350"/>
    </row>
    <row r="3" spans="1:6" ht="19.5" customHeight="1" thickBot="1" thickTop="1">
      <c r="A3" s="351" t="s">
        <v>53</v>
      </c>
      <c r="B3" s="352"/>
      <c r="C3" s="352"/>
      <c r="D3" s="352"/>
      <c r="E3" s="352"/>
      <c r="F3" s="353"/>
    </row>
    <row r="4" spans="1:7" ht="19.5" customHeight="1" thickTop="1">
      <c r="A4" s="44" t="s">
        <v>27</v>
      </c>
      <c r="B4" s="45" t="s">
        <v>28</v>
      </c>
      <c r="C4" s="45" t="s">
        <v>29</v>
      </c>
      <c r="D4" s="45" t="s">
        <v>30</v>
      </c>
      <c r="E4" s="45" t="s">
        <v>31</v>
      </c>
      <c r="F4" s="46" t="s">
        <v>32</v>
      </c>
      <c r="G4" s="56"/>
    </row>
    <row r="5" spans="1:7" ht="19.5" customHeight="1">
      <c r="A5" s="58">
        <v>10</v>
      </c>
      <c r="B5" s="59"/>
      <c r="C5" s="59"/>
      <c r="D5" s="97" t="s">
        <v>33</v>
      </c>
      <c r="E5" s="60">
        <v>-120000</v>
      </c>
      <c r="F5" s="61">
        <v>0</v>
      </c>
      <c r="G5" s="56"/>
    </row>
    <row r="6" spans="1:7" ht="19.5" customHeight="1">
      <c r="A6" s="62"/>
      <c r="B6" s="63">
        <v>1010</v>
      </c>
      <c r="C6" s="64"/>
      <c r="D6" s="98" t="s">
        <v>34</v>
      </c>
      <c r="E6" s="65">
        <v>-120000</v>
      </c>
      <c r="F6" s="66">
        <v>0</v>
      </c>
      <c r="G6" s="56"/>
    </row>
    <row r="7" spans="1:7" ht="19.5" customHeight="1">
      <c r="A7" s="62"/>
      <c r="B7" s="64"/>
      <c r="C7" s="67">
        <v>970</v>
      </c>
      <c r="D7" s="99" t="s">
        <v>35</v>
      </c>
      <c r="E7" s="68">
        <v>-50000</v>
      </c>
      <c r="F7" s="69">
        <v>0</v>
      </c>
      <c r="G7" s="56"/>
    </row>
    <row r="8" spans="1:7" ht="39" customHeight="1">
      <c r="A8" s="62"/>
      <c r="B8" s="64"/>
      <c r="C8" s="70">
        <v>6610</v>
      </c>
      <c r="D8" s="99" t="s">
        <v>55</v>
      </c>
      <c r="E8" s="68">
        <v>-70000</v>
      </c>
      <c r="F8" s="69">
        <v>0</v>
      </c>
      <c r="G8" s="56"/>
    </row>
    <row r="9" spans="1:7" ht="19.5" customHeight="1">
      <c r="A9" s="71">
        <v>600</v>
      </c>
      <c r="B9" s="59"/>
      <c r="C9" s="59"/>
      <c r="D9" s="97" t="s">
        <v>36</v>
      </c>
      <c r="E9" s="72">
        <v>-8000</v>
      </c>
      <c r="F9" s="73">
        <v>360</v>
      </c>
      <c r="G9" s="56"/>
    </row>
    <row r="10" spans="1:7" ht="19.5" customHeight="1">
      <c r="A10" s="62"/>
      <c r="B10" s="74">
        <v>60016</v>
      </c>
      <c r="C10" s="64"/>
      <c r="D10" s="98" t="s">
        <v>37</v>
      </c>
      <c r="E10" s="75">
        <v>-8000</v>
      </c>
      <c r="F10" s="76">
        <v>360</v>
      </c>
      <c r="G10" s="56"/>
    </row>
    <row r="11" spans="1:7" ht="19.5" customHeight="1">
      <c r="A11" s="62"/>
      <c r="B11" s="64"/>
      <c r="C11" s="67">
        <v>690</v>
      </c>
      <c r="D11" s="99" t="s">
        <v>16</v>
      </c>
      <c r="E11" s="77">
        <v>0</v>
      </c>
      <c r="F11" s="78">
        <v>360</v>
      </c>
      <c r="G11" s="56"/>
    </row>
    <row r="12" spans="1:7" ht="39.75" customHeight="1">
      <c r="A12" s="62"/>
      <c r="B12" s="64"/>
      <c r="C12" s="70">
        <v>6260</v>
      </c>
      <c r="D12" s="99" t="s">
        <v>56</v>
      </c>
      <c r="E12" s="79">
        <v>-8000</v>
      </c>
      <c r="F12" s="69">
        <v>0</v>
      </c>
      <c r="G12" s="56"/>
    </row>
    <row r="13" spans="1:7" ht="19.5" customHeight="1">
      <c r="A13" s="71">
        <v>710</v>
      </c>
      <c r="B13" s="59"/>
      <c r="C13" s="59"/>
      <c r="D13" s="97" t="s">
        <v>38</v>
      </c>
      <c r="E13" s="80">
        <v>0</v>
      </c>
      <c r="F13" s="81">
        <v>10900</v>
      </c>
      <c r="G13" s="56"/>
    </row>
    <row r="14" spans="1:7" ht="19.5" customHeight="1">
      <c r="A14" s="62"/>
      <c r="B14" s="74">
        <v>71004</v>
      </c>
      <c r="C14" s="64"/>
      <c r="D14" s="98" t="s">
        <v>39</v>
      </c>
      <c r="E14" s="43">
        <v>0</v>
      </c>
      <c r="F14" s="82">
        <v>10900</v>
      </c>
      <c r="G14" s="56"/>
    </row>
    <row r="15" spans="1:7" ht="19.5" customHeight="1">
      <c r="A15" s="62"/>
      <c r="B15" s="64"/>
      <c r="C15" s="67">
        <v>960</v>
      </c>
      <c r="D15" s="99" t="s">
        <v>40</v>
      </c>
      <c r="E15" s="77">
        <v>0</v>
      </c>
      <c r="F15" s="83">
        <v>10900</v>
      </c>
      <c r="G15" s="56"/>
    </row>
    <row r="16" spans="1:7" ht="19.5" customHeight="1">
      <c r="A16" s="71">
        <v>750</v>
      </c>
      <c r="B16" s="59"/>
      <c r="C16" s="59"/>
      <c r="D16" s="97" t="s">
        <v>41</v>
      </c>
      <c r="E16" s="80">
        <v>0</v>
      </c>
      <c r="F16" s="73">
        <v>838</v>
      </c>
      <c r="G16" s="56"/>
    </row>
    <row r="17" spans="1:7" ht="19.5" customHeight="1">
      <c r="A17" s="62"/>
      <c r="B17" s="74">
        <v>75095</v>
      </c>
      <c r="C17" s="64"/>
      <c r="D17" s="98" t="s">
        <v>42</v>
      </c>
      <c r="E17" s="43">
        <v>0</v>
      </c>
      <c r="F17" s="76">
        <v>838</v>
      </c>
      <c r="G17" s="56"/>
    </row>
    <row r="18" spans="1:7" ht="19.5" customHeight="1">
      <c r="A18" s="62"/>
      <c r="B18" s="64"/>
      <c r="C18" s="67">
        <v>960</v>
      </c>
      <c r="D18" s="99" t="s">
        <v>40</v>
      </c>
      <c r="E18" s="77">
        <v>0</v>
      </c>
      <c r="F18" s="78">
        <v>350</v>
      </c>
      <c r="G18" s="56"/>
    </row>
    <row r="19" spans="1:7" ht="19.5" customHeight="1">
      <c r="A19" s="62"/>
      <c r="B19" s="64"/>
      <c r="C19" s="67">
        <v>970</v>
      </c>
      <c r="D19" s="99" t="s">
        <v>35</v>
      </c>
      <c r="E19" s="77">
        <v>0</v>
      </c>
      <c r="F19" s="78">
        <v>488</v>
      </c>
      <c r="G19" s="56"/>
    </row>
    <row r="20" spans="1:7" ht="47.25" customHeight="1">
      <c r="A20" s="71">
        <v>756</v>
      </c>
      <c r="B20" s="59"/>
      <c r="C20" s="59"/>
      <c r="D20" s="97" t="s">
        <v>57</v>
      </c>
      <c r="E20" s="80">
        <v>0</v>
      </c>
      <c r="F20" s="81">
        <v>41572</v>
      </c>
      <c r="G20" s="56"/>
    </row>
    <row r="21" spans="1:7" ht="43.5" customHeight="1">
      <c r="A21" s="62"/>
      <c r="B21" s="74">
        <v>75615</v>
      </c>
      <c r="C21" s="64"/>
      <c r="D21" s="98" t="s">
        <v>58</v>
      </c>
      <c r="E21" s="43">
        <v>0</v>
      </c>
      <c r="F21" s="84">
        <v>30</v>
      </c>
      <c r="G21" s="56"/>
    </row>
    <row r="22" spans="1:7" ht="19.5" customHeight="1">
      <c r="A22" s="62"/>
      <c r="B22" s="64"/>
      <c r="C22" s="67">
        <v>690</v>
      </c>
      <c r="D22" s="99" t="s">
        <v>16</v>
      </c>
      <c r="E22" s="77">
        <v>0</v>
      </c>
      <c r="F22" s="85">
        <v>30</v>
      </c>
      <c r="G22" s="56"/>
    </row>
    <row r="23" spans="1:7" ht="48" customHeight="1">
      <c r="A23" s="62"/>
      <c r="B23" s="74">
        <v>75616</v>
      </c>
      <c r="C23" s="64"/>
      <c r="D23" s="264" t="s">
        <v>212</v>
      </c>
      <c r="E23" s="43">
        <v>0</v>
      </c>
      <c r="F23" s="86">
        <v>4000</v>
      </c>
      <c r="G23" s="56"/>
    </row>
    <row r="24" spans="1:7" ht="19.5" customHeight="1">
      <c r="A24" s="62"/>
      <c r="B24" s="64"/>
      <c r="C24" s="67">
        <v>340</v>
      </c>
      <c r="D24" s="99" t="s">
        <v>43</v>
      </c>
      <c r="E24" s="77">
        <v>0</v>
      </c>
      <c r="F24" s="87">
        <v>3000</v>
      </c>
      <c r="G24" s="56"/>
    </row>
    <row r="25" spans="1:7" ht="19.5" customHeight="1">
      <c r="A25" s="62"/>
      <c r="B25" s="64"/>
      <c r="C25" s="67">
        <v>910</v>
      </c>
      <c r="D25" s="99" t="s">
        <v>44</v>
      </c>
      <c r="E25" s="77">
        <v>0</v>
      </c>
      <c r="F25" s="87">
        <v>1000</v>
      </c>
      <c r="G25" s="56"/>
    </row>
    <row r="26" spans="1:7" ht="26.25" customHeight="1">
      <c r="A26" s="62"/>
      <c r="B26" s="74">
        <v>75618</v>
      </c>
      <c r="C26" s="64"/>
      <c r="D26" s="265" t="s">
        <v>213</v>
      </c>
      <c r="E26" s="43">
        <v>0</v>
      </c>
      <c r="F26" s="82">
        <v>37542</v>
      </c>
      <c r="G26" s="56"/>
    </row>
    <row r="27" spans="1:7" ht="19.5" customHeight="1">
      <c r="A27" s="62"/>
      <c r="B27" s="64"/>
      <c r="C27" s="67">
        <v>460</v>
      </c>
      <c r="D27" s="99" t="s">
        <v>45</v>
      </c>
      <c r="E27" s="77">
        <v>0</v>
      </c>
      <c r="F27" s="83">
        <v>37000</v>
      </c>
      <c r="G27" s="56"/>
    </row>
    <row r="28" spans="1:7" ht="19.5" customHeight="1">
      <c r="A28" s="62"/>
      <c r="B28" s="64"/>
      <c r="C28" s="67">
        <v>480</v>
      </c>
      <c r="D28" s="99" t="s">
        <v>46</v>
      </c>
      <c r="E28" s="77">
        <v>0</v>
      </c>
      <c r="F28" s="78">
        <v>542</v>
      </c>
      <c r="G28" s="56"/>
    </row>
    <row r="29" spans="1:7" ht="19.5" customHeight="1">
      <c r="A29" s="71">
        <v>758</v>
      </c>
      <c r="B29" s="59"/>
      <c r="C29" s="59"/>
      <c r="D29" s="97" t="s">
        <v>47</v>
      </c>
      <c r="E29" s="80">
        <v>0</v>
      </c>
      <c r="F29" s="88">
        <v>4018</v>
      </c>
      <c r="G29" s="56"/>
    </row>
    <row r="30" spans="1:7" ht="19.5" customHeight="1">
      <c r="A30" s="62"/>
      <c r="B30" s="74">
        <v>75814</v>
      </c>
      <c r="C30" s="64"/>
      <c r="D30" s="98" t="s">
        <v>48</v>
      </c>
      <c r="E30" s="43">
        <v>0</v>
      </c>
      <c r="F30" s="86">
        <v>4018</v>
      </c>
      <c r="G30" s="56"/>
    </row>
    <row r="31" spans="1:7" ht="19.5" customHeight="1">
      <c r="A31" s="62"/>
      <c r="B31" s="64"/>
      <c r="C31" s="67">
        <v>920</v>
      </c>
      <c r="D31" s="99" t="s">
        <v>49</v>
      </c>
      <c r="E31" s="77">
        <v>0</v>
      </c>
      <c r="F31" s="87">
        <v>1000</v>
      </c>
      <c r="G31" s="56"/>
    </row>
    <row r="32" spans="1:7" ht="19.5" customHeight="1">
      <c r="A32" s="62"/>
      <c r="B32" s="64"/>
      <c r="C32" s="67">
        <v>970</v>
      </c>
      <c r="D32" s="99" t="s">
        <v>35</v>
      </c>
      <c r="E32" s="77">
        <v>0</v>
      </c>
      <c r="F32" s="87">
        <v>3018</v>
      </c>
      <c r="G32" s="56"/>
    </row>
    <row r="33" spans="1:7" ht="19.5" customHeight="1">
      <c r="A33" s="71">
        <v>852</v>
      </c>
      <c r="B33" s="59"/>
      <c r="C33" s="59"/>
      <c r="D33" s="97" t="s">
        <v>50</v>
      </c>
      <c r="E33" s="89">
        <v>-21600</v>
      </c>
      <c r="F33" s="73">
        <v>500</v>
      </c>
      <c r="G33" s="56"/>
    </row>
    <row r="34" spans="1:7" ht="57.75" customHeight="1">
      <c r="A34" s="62"/>
      <c r="B34" s="74">
        <v>85213</v>
      </c>
      <c r="C34" s="64"/>
      <c r="D34" s="98" t="s">
        <v>278</v>
      </c>
      <c r="E34" s="90">
        <v>-100</v>
      </c>
      <c r="F34" s="76">
        <v>500</v>
      </c>
      <c r="G34" s="56"/>
    </row>
    <row r="35" spans="1:7" ht="36.75" customHeight="1">
      <c r="A35" s="62"/>
      <c r="B35" s="64"/>
      <c r="C35" s="70">
        <v>2010</v>
      </c>
      <c r="D35" s="99" t="s">
        <v>216</v>
      </c>
      <c r="E35" s="91">
        <v>-100</v>
      </c>
      <c r="F35" s="69">
        <v>0</v>
      </c>
      <c r="G35" s="56"/>
    </row>
    <row r="36" spans="1:7" ht="27" customHeight="1">
      <c r="A36" s="62"/>
      <c r="B36" s="64"/>
      <c r="C36" s="70">
        <v>2030</v>
      </c>
      <c r="D36" s="266" t="s">
        <v>214</v>
      </c>
      <c r="E36" s="77">
        <v>0</v>
      </c>
      <c r="F36" s="78">
        <v>500</v>
      </c>
      <c r="G36" s="56"/>
    </row>
    <row r="37" spans="1:7" ht="24.75" customHeight="1">
      <c r="A37" s="62"/>
      <c r="B37" s="74">
        <v>85214</v>
      </c>
      <c r="C37" s="64"/>
      <c r="D37" s="98" t="s">
        <v>215</v>
      </c>
      <c r="E37" s="92">
        <v>-21500</v>
      </c>
      <c r="F37" s="66">
        <v>0</v>
      </c>
      <c r="G37" s="56"/>
    </row>
    <row r="38" spans="1:7" ht="26.25" customHeight="1" thickBot="1">
      <c r="A38" s="93"/>
      <c r="B38" s="94"/>
      <c r="C38" s="267">
        <v>2030</v>
      </c>
      <c r="D38" s="268" t="s">
        <v>214</v>
      </c>
      <c r="E38" s="68">
        <v>-21500</v>
      </c>
      <c r="F38" s="69">
        <v>0</v>
      </c>
      <c r="G38" s="56"/>
    </row>
    <row r="39" spans="1:7" ht="19.5" customHeight="1" thickBot="1" thickTop="1">
      <c r="A39" s="57"/>
      <c r="B39" s="354" t="s">
        <v>51</v>
      </c>
      <c r="C39" s="355"/>
      <c r="D39" s="47">
        <f>E39+F39</f>
        <v>-91412</v>
      </c>
      <c r="E39" s="95">
        <v>-149600</v>
      </c>
      <c r="F39" s="96">
        <v>58188</v>
      </c>
      <c r="G39" s="56"/>
    </row>
    <row r="40" spans="1:6" ht="19.5" customHeight="1" thickTop="1">
      <c r="A40" s="41"/>
      <c r="B40" s="42"/>
      <c r="E40" s="57"/>
      <c r="F40" s="57"/>
    </row>
    <row r="41" ht="19.5" customHeight="1" thickBot="1"/>
    <row r="42" spans="2:6" ht="19.5" customHeight="1" thickBot="1">
      <c r="B42" s="48">
        <v>952</v>
      </c>
      <c r="C42" s="344" t="s">
        <v>54</v>
      </c>
      <c r="D42" s="345"/>
      <c r="E42" s="49">
        <v>-3092837</v>
      </c>
      <c r="F42" s="50">
        <v>0</v>
      </c>
    </row>
    <row r="43" spans="2:6" ht="19.5" customHeight="1" thickBot="1">
      <c r="B43" s="51"/>
      <c r="C43" s="52" t="s">
        <v>17</v>
      </c>
      <c r="D43" s="53">
        <f>F43+E43</f>
        <v>-3092837</v>
      </c>
      <c r="E43" s="54">
        <f>SUM(E42:E42)</f>
        <v>-3092837</v>
      </c>
      <c r="F43" s="55">
        <f>SUM(F42:F42)</f>
        <v>0</v>
      </c>
    </row>
  </sheetData>
  <mergeCells count="5">
    <mergeCell ref="C42:D42"/>
    <mergeCell ref="A1:F1"/>
    <mergeCell ref="A2:F2"/>
    <mergeCell ref="A3:F3"/>
    <mergeCell ref="B39:C3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3" sqref="A3:F3"/>
    </sheetView>
  </sheetViews>
  <sheetFormatPr defaultColWidth="9.140625" defaultRowHeight="19.5" customHeight="1"/>
  <cols>
    <col min="1" max="1" width="4.8515625" style="40" customWidth="1"/>
    <col min="2" max="2" width="7.140625" style="40" customWidth="1"/>
    <col min="3" max="3" width="7.57421875" style="40" customWidth="1"/>
    <col min="4" max="4" width="44.00390625" style="40" customWidth="1"/>
    <col min="5" max="5" width="14.421875" style="40" customWidth="1"/>
    <col min="6" max="6" width="13.00390625" style="40" customWidth="1"/>
    <col min="7" max="7" width="13.140625" style="40" customWidth="1"/>
    <col min="8" max="8" width="9.57421875" style="40" customWidth="1"/>
    <col min="9" max="16384" width="9.140625" style="40" customWidth="1"/>
  </cols>
  <sheetData>
    <row r="1" spans="1:6" ht="19.5" customHeight="1">
      <c r="A1" s="346" t="s">
        <v>256</v>
      </c>
      <c r="B1" s="346"/>
      <c r="C1" s="346"/>
      <c r="D1" s="346"/>
      <c r="E1" s="346"/>
      <c r="F1" s="347"/>
    </row>
    <row r="2" spans="1:6" ht="19.5" customHeight="1" thickBot="1">
      <c r="A2" s="348" t="s">
        <v>280</v>
      </c>
      <c r="B2" s="349"/>
      <c r="C2" s="349"/>
      <c r="D2" s="349"/>
      <c r="E2" s="349"/>
      <c r="F2" s="350"/>
    </row>
    <row r="3" spans="1:6" ht="19.5" customHeight="1" thickBot="1" thickTop="1">
      <c r="A3" s="351" t="s">
        <v>18</v>
      </c>
      <c r="B3" s="352"/>
      <c r="C3" s="352"/>
      <c r="D3" s="352"/>
      <c r="E3" s="352"/>
      <c r="F3" s="353"/>
    </row>
    <row r="4" spans="1:7" ht="19.5" customHeight="1" thickTop="1">
      <c r="A4" s="44" t="s">
        <v>27</v>
      </c>
      <c r="B4" s="45" t="s">
        <v>28</v>
      </c>
      <c r="C4" s="45" t="s">
        <v>29</v>
      </c>
      <c r="D4" s="45" t="s">
        <v>30</v>
      </c>
      <c r="E4" s="45" t="s">
        <v>31</v>
      </c>
      <c r="F4" s="46" t="s">
        <v>32</v>
      </c>
      <c r="G4" s="56"/>
    </row>
    <row r="5" spans="1:7" ht="19.5" customHeight="1">
      <c r="A5" s="58">
        <v>10</v>
      </c>
      <c r="B5" s="59"/>
      <c r="C5" s="59"/>
      <c r="D5" s="97" t="s">
        <v>33</v>
      </c>
      <c r="E5" s="280">
        <v>-2656000</v>
      </c>
      <c r="F5" s="61">
        <v>0</v>
      </c>
      <c r="G5" s="56"/>
    </row>
    <row r="6" spans="1:7" ht="19.5" customHeight="1">
      <c r="A6" s="62"/>
      <c r="B6" s="63">
        <v>1010</v>
      </c>
      <c r="C6" s="64"/>
      <c r="D6" s="98" t="s">
        <v>34</v>
      </c>
      <c r="E6" s="275">
        <v>-2656000</v>
      </c>
      <c r="F6" s="66">
        <v>0</v>
      </c>
      <c r="G6" s="56"/>
    </row>
    <row r="7" spans="1:7" ht="19.5" customHeight="1">
      <c r="A7" s="62"/>
      <c r="B7" s="64"/>
      <c r="C7" s="70">
        <v>6050</v>
      </c>
      <c r="D7" s="99" t="s">
        <v>221</v>
      </c>
      <c r="E7" s="276">
        <v>-2656000</v>
      </c>
      <c r="F7" s="69">
        <v>0</v>
      </c>
      <c r="G7" s="56"/>
    </row>
    <row r="8" spans="1:7" ht="19.5" customHeight="1">
      <c r="A8" s="71">
        <v>600</v>
      </c>
      <c r="B8" s="59"/>
      <c r="C8" s="59"/>
      <c r="D8" s="97" t="s">
        <v>36</v>
      </c>
      <c r="E8" s="60">
        <v>-135000</v>
      </c>
      <c r="F8" s="61">
        <v>0</v>
      </c>
      <c r="G8" s="56"/>
    </row>
    <row r="9" spans="1:7" ht="19.5" customHeight="1">
      <c r="A9" s="62"/>
      <c r="B9" s="74">
        <v>60016</v>
      </c>
      <c r="C9" s="64"/>
      <c r="D9" s="98" t="s">
        <v>37</v>
      </c>
      <c r="E9" s="65">
        <v>-135000</v>
      </c>
      <c r="F9" s="66">
        <v>0</v>
      </c>
      <c r="G9" s="56"/>
    </row>
    <row r="10" spans="1:7" ht="19.5" customHeight="1">
      <c r="A10" s="62"/>
      <c r="B10" s="64"/>
      <c r="C10" s="70">
        <v>4210</v>
      </c>
      <c r="D10" s="99" t="s">
        <v>222</v>
      </c>
      <c r="E10" s="77">
        <v>0</v>
      </c>
      <c r="F10" s="69">
        <v>0</v>
      </c>
      <c r="G10" s="56"/>
    </row>
    <row r="11" spans="1:7" ht="19.5" customHeight="1">
      <c r="A11" s="62"/>
      <c r="B11" s="64"/>
      <c r="C11" s="70">
        <v>6050</v>
      </c>
      <c r="D11" s="99" t="s">
        <v>221</v>
      </c>
      <c r="E11" s="277">
        <v>-135000</v>
      </c>
      <c r="F11" s="69">
        <v>0</v>
      </c>
      <c r="G11" s="56"/>
    </row>
    <row r="12" spans="1:7" ht="19.5" customHeight="1">
      <c r="A12" s="71">
        <v>700</v>
      </c>
      <c r="B12" s="59"/>
      <c r="C12" s="59"/>
      <c r="D12" s="97" t="s">
        <v>223</v>
      </c>
      <c r="E12" s="281">
        <v>-800</v>
      </c>
      <c r="F12" s="88">
        <v>2814</v>
      </c>
      <c r="G12" s="56"/>
    </row>
    <row r="13" spans="1:7" ht="19.5" customHeight="1">
      <c r="A13" s="62"/>
      <c r="B13" s="74">
        <v>70095</v>
      </c>
      <c r="C13" s="64"/>
      <c r="D13" s="98" t="s">
        <v>42</v>
      </c>
      <c r="E13" s="90">
        <v>-800</v>
      </c>
      <c r="F13" s="86">
        <v>2814</v>
      </c>
      <c r="G13" s="56"/>
    </row>
    <row r="14" spans="1:7" ht="19.5" customHeight="1">
      <c r="A14" s="62"/>
      <c r="B14" s="64"/>
      <c r="C14" s="70">
        <v>4210</v>
      </c>
      <c r="D14" s="99" t="s">
        <v>222</v>
      </c>
      <c r="E14" s="77">
        <v>0</v>
      </c>
      <c r="F14" s="87">
        <v>1953</v>
      </c>
      <c r="G14" s="56"/>
    </row>
    <row r="15" spans="1:7" ht="19.5" customHeight="1">
      <c r="A15" s="62"/>
      <c r="B15" s="64"/>
      <c r="C15" s="70">
        <v>4270</v>
      </c>
      <c r="D15" s="99" t="s">
        <v>224</v>
      </c>
      <c r="E15" s="91">
        <v>-800</v>
      </c>
      <c r="F15" s="69">
        <v>0</v>
      </c>
      <c r="G15" s="56"/>
    </row>
    <row r="16" spans="1:7" ht="19.5" customHeight="1">
      <c r="A16" s="62"/>
      <c r="B16" s="64"/>
      <c r="C16" s="70">
        <v>4280</v>
      </c>
      <c r="D16" s="99" t="s">
        <v>225</v>
      </c>
      <c r="E16" s="77">
        <v>0</v>
      </c>
      <c r="F16" s="85">
        <v>47</v>
      </c>
      <c r="G16" s="56"/>
    </row>
    <row r="17" spans="1:7" ht="19.5" customHeight="1">
      <c r="A17" s="62"/>
      <c r="B17" s="64"/>
      <c r="C17" s="70">
        <v>4300</v>
      </c>
      <c r="D17" s="99" t="s">
        <v>226</v>
      </c>
      <c r="E17" s="77">
        <v>0</v>
      </c>
      <c r="F17" s="78">
        <v>800</v>
      </c>
      <c r="G17" s="56"/>
    </row>
    <row r="18" spans="1:7" ht="19.5" customHeight="1">
      <c r="A18" s="62"/>
      <c r="B18" s="64"/>
      <c r="C18" s="70">
        <v>6050</v>
      </c>
      <c r="D18" s="99" t="s">
        <v>221</v>
      </c>
      <c r="E18" s="77">
        <v>0</v>
      </c>
      <c r="F18" s="85">
        <v>14</v>
      </c>
      <c r="G18" s="56"/>
    </row>
    <row r="19" spans="1:7" ht="19.5" customHeight="1">
      <c r="A19" s="71">
        <v>750</v>
      </c>
      <c r="B19" s="59"/>
      <c r="C19" s="59"/>
      <c r="D19" s="97" t="s">
        <v>41</v>
      </c>
      <c r="E19" s="60">
        <v>-172400</v>
      </c>
      <c r="F19" s="81">
        <v>17538</v>
      </c>
      <c r="G19" s="56"/>
    </row>
    <row r="20" spans="1:7" ht="19.5" customHeight="1">
      <c r="A20" s="62"/>
      <c r="B20" s="74">
        <v>75009</v>
      </c>
      <c r="C20" s="64"/>
      <c r="D20" s="98" t="s">
        <v>227</v>
      </c>
      <c r="E20" s="75">
        <v>-1000</v>
      </c>
      <c r="F20" s="66">
        <v>0</v>
      </c>
      <c r="G20" s="56"/>
    </row>
    <row r="21" spans="1:7" ht="19.5" customHeight="1">
      <c r="A21" s="62"/>
      <c r="B21" s="64"/>
      <c r="C21" s="70">
        <v>4430</v>
      </c>
      <c r="D21" s="99" t="s">
        <v>228</v>
      </c>
      <c r="E21" s="79">
        <v>-1000</v>
      </c>
      <c r="F21" s="69">
        <v>0</v>
      </c>
      <c r="G21" s="56"/>
    </row>
    <row r="22" spans="1:7" ht="19.5" customHeight="1">
      <c r="A22" s="62"/>
      <c r="B22" s="74">
        <v>75022</v>
      </c>
      <c r="C22" s="64"/>
      <c r="D22" s="98" t="s">
        <v>229</v>
      </c>
      <c r="E22" s="90">
        <v>-900</v>
      </c>
      <c r="F22" s="86">
        <v>1500</v>
      </c>
      <c r="G22" s="56"/>
    </row>
    <row r="23" spans="1:7" ht="19.5" customHeight="1">
      <c r="A23" s="62"/>
      <c r="B23" s="64"/>
      <c r="C23" s="70">
        <v>3030</v>
      </c>
      <c r="D23" s="99" t="s">
        <v>230</v>
      </c>
      <c r="E23" s="77">
        <v>0</v>
      </c>
      <c r="F23" s="87">
        <v>1500</v>
      </c>
      <c r="G23" s="56"/>
    </row>
    <row r="24" spans="1:7" ht="19.5" customHeight="1">
      <c r="A24" s="62"/>
      <c r="B24" s="64"/>
      <c r="C24" s="70">
        <v>4410</v>
      </c>
      <c r="D24" s="99" t="s">
        <v>231</v>
      </c>
      <c r="E24" s="91">
        <v>-900</v>
      </c>
      <c r="F24" s="69">
        <v>0</v>
      </c>
      <c r="G24" s="56"/>
    </row>
    <row r="25" spans="1:7" ht="19.5" customHeight="1">
      <c r="A25" s="62"/>
      <c r="B25" s="74">
        <v>75023</v>
      </c>
      <c r="C25" s="64"/>
      <c r="D25" s="98" t="s">
        <v>232</v>
      </c>
      <c r="E25" s="65">
        <v>-170500</v>
      </c>
      <c r="F25" s="82">
        <v>11688</v>
      </c>
      <c r="G25" s="56"/>
    </row>
    <row r="26" spans="1:7" ht="19.5" customHeight="1">
      <c r="A26" s="62"/>
      <c r="B26" s="64"/>
      <c r="C26" s="70">
        <v>4010</v>
      </c>
      <c r="D26" s="99" t="s">
        <v>233</v>
      </c>
      <c r="E26" s="68">
        <v>-80000</v>
      </c>
      <c r="F26" s="69">
        <v>0</v>
      </c>
      <c r="G26" s="56"/>
    </row>
    <row r="27" spans="1:7" ht="19.5" customHeight="1">
      <c r="A27" s="62"/>
      <c r="B27" s="64"/>
      <c r="C27" s="70">
        <v>4040</v>
      </c>
      <c r="D27" s="99" t="s">
        <v>234</v>
      </c>
      <c r="E27" s="79">
        <v>-1000</v>
      </c>
      <c r="F27" s="69">
        <v>0</v>
      </c>
      <c r="G27" s="56"/>
    </row>
    <row r="28" spans="1:7" ht="19.5" customHeight="1">
      <c r="A28" s="62"/>
      <c r="B28" s="64"/>
      <c r="C28" s="70">
        <v>4110</v>
      </c>
      <c r="D28" s="99" t="s">
        <v>235</v>
      </c>
      <c r="E28" s="68">
        <v>-55000</v>
      </c>
      <c r="F28" s="69">
        <v>0</v>
      </c>
      <c r="G28" s="56"/>
    </row>
    <row r="29" spans="1:7" ht="19.5" customHeight="1">
      <c r="A29" s="62"/>
      <c r="B29" s="64"/>
      <c r="C29" s="70">
        <v>4120</v>
      </c>
      <c r="D29" s="99" t="s">
        <v>236</v>
      </c>
      <c r="E29" s="79">
        <v>-5000</v>
      </c>
      <c r="F29" s="69">
        <v>0</v>
      </c>
      <c r="G29" s="56"/>
    </row>
    <row r="30" spans="1:7" ht="25.5" customHeight="1">
      <c r="A30" s="62"/>
      <c r="B30" s="64"/>
      <c r="C30" s="70">
        <v>4140</v>
      </c>
      <c r="D30" s="99" t="s">
        <v>263</v>
      </c>
      <c r="E30" s="79">
        <v>-3000</v>
      </c>
      <c r="F30" s="69">
        <v>0</v>
      </c>
      <c r="G30" s="56"/>
    </row>
    <row r="31" spans="1:7" ht="19.5" customHeight="1">
      <c r="A31" s="62"/>
      <c r="B31" s="64"/>
      <c r="C31" s="70">
        <v>4210</v>
      </c>
      <c r="D31" s="99" t="s">
        <v>222</v>
      </c>
      <c r="E31" s="79">
        <v>-9000</v>
      </c>
      <c r="F31" s="69">
        <v>0</v>
      </c>
      <c r="G31" s="56"/>
    </row>
    <row r="32" spans="1:7" ht="19.5" customHeight="1">
      <c r="A32" s="62"/>
      <c r="B32" s="64"/>
      <c r="C32" s="70">
        <v>4260</v>
      </c>
      <c r="D32" s="99" t="s">
        <v>237</v>
      </c>
      <c r="E32" s="77">
        <v>0</v>
      </c>
      <c r="F32" s="83">
        <v>10000</v>
      </c>
      <c r="G32" s="56"/>
    </row>
    <row r="33" spans="1:7" ht="19.5" customHeight="1">
      <c r="A33" s="62"/>
      <c r="B33" s="64"/>
      <c r="C33" s="70">
        <v>4270</v>
      </c>
      <c r="D33" s="99" t="s">
        <v>224</v>
      </c>
      <c r="E33" s="79">
        <v>-5000</v>
      </c>
      <c r="F33" s="69">
        <v>0</v>
      </c>
      <c r="G33" s="56"/>
    </row>
    <row r="34" spans="1:7" ht="19.5" customHeight="1">
      <c r="A34" s="62"/>
      <c r="B34" s="64"/>
      <c r="C34" s="70">
        <v>4300</v>
      </c>
      <c r="D34" s="99" t="s">
        <v>226</v>
      </c>
      <c r="E34" s="79">
        <v>-2500</v>
      </c>
      <c r="F34" s="69">
        <v>0</v>
      </c>
      <c r="G34" s="56"/>
    </row>
    <row r="35" spans="1:7" ht="27.75" customHeight="1">
      <c r="A35" s="62"/>
      <c r="B35" s="64"/>
      <c r="C35" s="70">
        <v>4360</v>
      </c>
      <c r="D35" s="99" t="s">
        <v>261</v>
      </c>
      <c r="E35" s="77">
        <v>0</v>
      </c>
      <c r="F35" s="78">
        <v>600</v>
      </c>
      <c r="G35" s="56"/>
    </row>
    <row r="36" spans="1:7" ht="24.75" customHeight="1">
      <c r="A36" s="62"/>
      <c r="B36" s="64"/>
      <c r="C36" s="70">
        <v>4370</v>
      </c>
      <c r="D36" s="99" t="s">
        <v>262</v>
      </c>
      <c r="E36" s="77">
        <v>0</v>
      </c>
      <c r="F36" s="87">
        <v>1000</v>
      </c>
      <c r="G36" s="56"/>
    </row>
    <row r="37" spans="1:7" ht="19.5" customHeight="1">
      <c r="A37" s="62"/>
      <c r="B37" s="64"/>
      <c r="C37" s="70">
        <v>4530</v>
      </c>
      <c r="D37" s="99" t="s">
        <v>238</v>
      </c>
      <c r="E37" s="77">
        <v>0</v>
      </c>
      <c r="F37" s="85">
        <v>88</v>
      </c>
      <c r="G37" s="56"/>
    </row>
    <row r="38" spans="1:7" ht="19.5" customHeight="1">
      <c r="A38" s="62"/>
      <c r="B38" s="64"/>
      <c r="C38" s="70">
        <v>6060</v>
      </c>
      <c r="D38" s="99" t="s">
        <v>239</v>
      </c>
      <c r="E38" s="68">
        <v>-10000</v>
      </c>
      <c r="F38" s="69">
        <v>0</v>
      </c>
      <c r="G38" s="56"/>
    </row>
    <row r="39" spans="1:7" ht="19.5" customHeight="1">
      <c r="A39" s="62"/>
      <c r="B39" s="74">
        <v>75075</v>
      </c>
      <c r="C39" s="64"/>
      <c r="D39" s="98" t="s">
        <v>240</v>
      </c>
      <c r="E39" s="43">
        <v>0</v>
      </c>
      <c r="F39" s="86">
        <v>3600</v>
      </c>
      <c r="G39" s="56"/>
    </row>
    <row r="40" spans="1:7" ht="19.5" customHeight="1">
      <c r="A40" s="62"/>
      <c r="B40" s="64"/>
      <c r="C40" s="70">
        <v>4300</v>
      </c>
      <c r="D40" s="99" t="s">
        <v>226</v>
      </c>
      <c r="E40" s="77">
        <v>0</v>
      </c>
      <c r="F40" s="87">
        <v>3600</v>
      </c>
      <c r="G40" s="56"/>
    </row>
    <row r="41" spans="1:7" ht="19.5" customHeight="1">
      <c r="A41" s="62"/>
      <c r="B41" s="74">
        <v>75095</v>
      </c>
      <c r="C41" s="64"/>
      <c r="D41" s="98" t="s">
        <v>42</v>
      </c>
      <c r="E41" s="43">
        <v>0</v>
      </c>
      <c r="F41" s="76">
        <v>750</v>
      </c>
      <c r="G41" s="56"/>
    </row>
    <row r="42" spans="1:7" ht="19.5" customHeight="1">
      <c r="A42" s="62"/>
      <c r="B42" s="64"/>
      <c r="C42" s="70">
        <v>4210</v>
      </c>
      <c r="D42" s="99" t="s">
        <v>222</v>
      </c>
      <c r="E42" s="77">
        <v>0</v>
      </c>
      <c r="F42" s="78">
        <v>750</v>
      </c>
      <c r="G42" s="56"/>
    </row>
    <row r="43" spans="1:7" ht="19.5" customHeight="1">
      <c r="A43" s="71">
        <v>754</v>
      </c>
      <c r="B43" s="59"/>
      <c r="C43" s="59"/>
      <c r="D43" s="97" t="s">
        <v>241</v>
      </c>
      <c r="E43" s="89">
        <v>-19700</v>
      </c>
      <c r="F43" s="88">
        <v>1000</v>
      </c>
      <c r="G43" s="56"/>
    </row>
    <row r="44" spans="1:7" ht="19.5" customHeight="1">
      <c r="A44" s="62"/>
      <c r="B44" s="74">
        <v>75412</v>
      </c>
      <c r="C44" s="64"/>
      <c r="D44" s="98" t="s">
        <v>242</v>
      </c>
      <c r="E44" s="92">
        <v>-19700</v>
      </c>
      <c r="F44" s="86">
        <v>1000</v>
      </c>
      <c r="G44" s="56"/>
    </row>
    <row r="45" spans="1:7" ht="19.5" customHeight="1">
      <c r="A45" s="62"/>
      <c r="B45" s="64"/>
      <c r="C45" s="70">
        <v>3030</v>
      </c>
      <c r="D45" s="99" t="s">
        <v>230</v>
      </c>
      <c r="E45" s="77">
        <v>0</v>
      </c>
      <c r="F45" s="87">
        <v>1000</v>
      </c>
      <c r="G45" s="56"/>
    </row>
    <row r="46" spans="1:7" ht="19.5" customHeight="1">
      <c r="A46" s="62"/>
      <c r="B46" s="64"/>
      <c r="C46" s="70">
        <v>4210</v>
      </c>
      <c r="D46" s="99" t="s">
        <v>222</v>
      </c>
      <c r="E46" s="68">
        <v>-10000</v>
      </c>
      <c r="F46" s="69">
        <v>0</v>
      </c>
      <c r="G46" s="56"/>
    </row>
    <row r="47" spans="1:7" ht="19.5" customHeight="1">
      <c r="A47" s="62"/>
      <c r="B47" s="64"/>
      <c r="C47" s="70">
        <v>4270</v>
      </c>
      <c r="D47" s="99" t="s">
        <v>224</v>
      </c>
      <c r="E47" s="79">
        <v>-8000</v>
      </c>
      <c r="F47" s="69">
        <v>0</v>
      </c>
      <c r="G47" s="56"/>
    </row>
    <row r="48" spans="1:7" ht="19.5" customHeight="1">
      <c r="A48" s="62"/>
      <c r="B48" s="64"/>
      <c r="C48" s="70">
        <v>4280</v>
      </c>
      <c r="D48" s="99" t="s">
        <v>225</v>
      </c>
      <c r="E48" s="91">
        <v>-500</v>
      </c>
      <c r="F48" s="69">
        <v>0</v>
      </c>
      <c r="G48" s="56"/>
    </row>
    <row r="49" spans="1:7" ht="28.5" customHeight="1">
      <c r="A49" s="62"/>
      <c r="B49" s="64"/>
      <c r="C49" s="70">
        <v>4360</v>
      </c>
      <c r="D49" s="99" t="s">
        <v>261</v>
      </c>
      <c r="E49" s="79">
        <v>-1200</v>
      </c>
      <c r="F49" s="69">
        <v>0</v>
      </c>
      <c r="G49" s="56"/>
    </row>
    <row r="50" spans="1:7" ht="19.5" customHeight="1">
      <c r="A50" s="71">
        <v>757</v>
      </c>
      <c r="B50" s="59"/>
      <c r="C50" s="59"/>
      <c r="D50" s="97" t="s">
        <v>243</v>
      </c>
      <c r="E50" s="89">
        <v>-90000</v>
      </c>
      <c r="F50" s="61">
        <v>0</v>
      </c>
      <c r="G50" s="56"/>
    </row>
    <row r="51" spans="1:7" ht="30" customHeight="1">
      <c r="A51" s="62"/>
      <c r="B51" s="74">
        <v>75702</v>
      </c>
      <c r="C51" s="64"/>
      <c r="D51" s="98" t="s">
        <v>260</v>
      </c>
      <c r="E51" s="92">
        <v>-90000</v>
      </c>
      <c r="F51" s="66">
        <v>0</v>
      </c>
      <c r="G51" s="56"/>
    </row>
    <row r="52" spans="1:7" ht="25.5" customHeight="1">
      <c r="A52" s="62"/>
      <c r="B52" s="64"/>
      <c r="C52" s="70">
        <v>8070</v>
      </c>
      <c r="D52" s="99" t="s">
        <v>259</v>
      </c>
      <c r="E52" s="68">
        <v>-90000</v>
      </c>
      <c r="F52" s="69">
        <v>0</v>
      </c>
      <c r="G52" s="56"/>
    </row>
    <row r="53" spans="1:7" ht="19.5" customHeight="1">
      <c r="A53" s="71">
        <v>801</v>
      </c>
      <c r="B53" s="59"/>
      <c r="C53" s="59"/>
      <c r="D53" s="97" t="s">
        <v>244</v>
      </c>
      <c r="E53" s="89">
        <v>-45000</v>
      </c>
      <c r="F53" s="81">
        <v>17000</v>
      </c>
      <c r="G53" s="56"/>
    </row>
    <row r="54" spans="1:7" ht="19.5" customHeight="1">
      <c r="A54" s="62"/>
      <c r="B54" s="74">
        <v>80101</v>
      </c>
      <c r="C54" s="64"/>
      <c r="D54" s="98" t="s">
        <v>245</v>
      </c>
      <c r="E54" s="92">
        <v>-45000</v>
      </c>
      <c r="F54" s="82">
        <v>10000</v>
      </c>
      <c r="G54" s="56"/>
    </row>
    <row r="55" spans="1:7" ht="19.5" customHeight="1">
      <c r="A55" s="62"/>
      <c r="B55" s="64"/>
      <c r="C55" s="70">
        <v>6050</v>
      </c>
      <c r="D55" s="99" t="s">
        <v>221</v>
      </c>
      <c r="E55" s="68">
        <v>-45000</v>
      </c>
      <c r="F55" s="69">
        <v>0</v>
      </c>
      <c r="G55" s="56"/>
    </row>
    <row r="56" spans="1:7" ht="19.5" customHeight="1">
      <c r="A56" s="62"/>
      <c r="B56" s="64"/>
      <c r="C56" s="70">
        <v>6060</v>
      </c>
      <c r="D56" s="99" t="s">
        <v>239</v>
      </c>
      <c r="E56" s="77">
        <v>0</v>
      </c>
      <c r="F56" s="83">
        <v>10000</v>
      </c>
      <c r="G56" s="56"/>
    </row>
    <row r="57" spans="1:7" ht="19.5" customHeight="1">
      <c r="A57" s="62"/>
      <c r="B57" s="74">
        <v>80195</v>
      </c>
      <c r="C57" s="64"/>
      <c r="D57" s="98" t="s">
        <v>42</v>
      </c>
      <c r="E57" s="43">
        <v>0</v>
      </c>
      <c r="F57" s="86">
        <v>7000</v>
      </c>
      <c r="G57" s="56"/>
    </row>
    <row r="58" spans="1:7" ht="19.5" customHeight="1">
      <c r="A58" s="62"/>
      <c r="B58" s="64"/>
      <c r="C58" s="70">
        <v>4210</v>
      </c>
      <c r="D58" s="99" t="s">
        <v>222</v>
      </c>
      <c r="E58" s="77">
        <v>0</v>
      </c>
      <c r="F58" s="87">
        <v>7000</v>
      </c>
      <c r="G58" s="56"/>
    </row>
    <row r="59" spans="1:7" ht="19.5" customHeight="1">
      <c r="A59" s="71">
        <v>851</v>
      </c>
      <c r="B59" s="59"/>
      <c r="C59" s="59"/>
      <c r="D59" s="97" t="s">
        <v>246</v>
      </c>
      <c r="E59" s="80">
        <v>0</v>
      </c>
      <c r="F59" s="73">
        <v>542</v>
      </c>
      <c r="G59" s="56"/>
    </row>
    <row r="60" spans="1:7" ht="19.5" customHeight="1">
      <c r="A60" s="62"/>
      <c r="B60" s="74">
        <v>85153</v>
      </c>
      <c r="C60" s="64"/>
      <c r="D60" s="98" t="s">
        <v>247</v>
      </c>
      <c r="E60" s="43">
        <v>0</v>
      </c>
      <c r="F60" s="76">
        <v>500</v>
      </c>
      <c r="G60" s="56"/>
    </row>
    <row r="61" spans="1:7" ht="19.5" customHeight="1">
      <c r="A61" s="62"/>
      <c r="B61" s="64"/>
      <c r="C61" s="70">
        <v>4170</v>
      </c>
      <c r="D61" s="99" t="s">
        <v>248</v>
      </c>
      <c r="E61" s="77">
        <v>0</v>
      </c>
      <c r="F61" s="78">
        <v>500</v>
      </c>
      <c r="G61" s="56"/>
    </row>
    <row r="62" spans="1:7" ht="19.5" customHeight="1">
      <c r="A62" s="62"/>
      <c r="B62" s="74">
        <v>85154</v>
      </c>
      <c r="C62" s="64"/>
      <c r="D62" s="98" t="s">
        <v>249</v>
      </c>
      <c r="E62" s="43">
        <v>0</v>
      </c>
      <c r="F62" s="84">
        <v>42</v>
      </c>
      <c r="G62" s="56"/>
    </row>
    <row r="63" spans="1:7" ht="19.5" customHeight="1">
      <c r="A63" s="62"/>
      <c r="B63" s="64"/>
      <c r="C63" s="70">
        <v>4210</v>
      </c>
      <c r="D63" s="99" t="s">
        <v>222</v>
      </c>
      <c r="E63" s="77">
        <v>0</v>
      </c>
      <c r="F63" s="85">
        <v>42</v>
      </c>
      <c r="G63" s="56"/>
    </row>
    <row r="64" spans="1:7" ht="19.5" customHeight="1">
      <c r="A64" s="71">
        <v>852</v>
      </c>
      <c r="B64" s="59"/>
      <c r="C64" s="59"/>
      <c r="D64" s="97" t="s">
        <v>50</v>
      </c>
      <c r="E64" s="89">
        <v>-38600</v>
      </c>
      <c r="F64" s="88">
        <v>2500</v>
      </c>
      <c r="G64" s="56"/>
    </row>
    <row r="65" spans="1:7" ht="58.5" customHeight="1">
      <c r="A65" s="62"/>
      <c r="B65" s="74">
        <v>85213</v>
      </c>
      <c r="C65" s="64"/>
      <c r="D65" s="98" t="s">
        <v>278</v>
      </c>
      <c r="E65" s="43">
        <v>0</v>
      </c>
      <c r="F65" s="76">
        <v>400</v>
      </c>
      <c r="G65" s="56"/>
    </row>
    <row r="66" spans="1:7" ht="19.5" customHeight="1">
      <c r="A66" s="62"/>
      <c r="B66" s="64"/>
      <c r="C66" s="70">
        <v>4130</v>
      </c>
      <c r="D66" s="99" t="s">
        <v>250</v>
      </c>
      <c r="E66" s="77">
        <v>0</v>
      </c>
      <c r="F66" s="78">
        <v>400</v>
      </c>
      <c r="G66" s="56"/>
    </row>
    <row r="67" spans="1:7" ht="27" customHeight="1">
      <c r="A67" s="62"/>
      <c r="B67" s="74">
        <v>85214</v>
      </c>
      <c r="C67" s="64"/>
      <c r="D67" s="98" t="s">
        <v>215</v>
      </c>
      <c r="E67" s="92">
        <v>-21500</v>
      </c>
      <c r="F67" s="66">
        <v>0</v>
      </c>
      <c r="G67" s="56"/>
    </row>
    <row r="68" spans="1:7" ht="19.5" customHeight="1">
      <c r="A68" s="62"/>
      <c r="B68" s="64"/>
      <c r="C68" s="70">
        <v>3110</v>
      </c>
      <c r="D68" s="99" t="s">
        <v>251</v>
      </c>
      <c r="E68" s="68">
        <v>-21500</v>
      </c>
      <c r="F68" s="69">
        <v>0</v>
      </c>
      <c r="G68" s="56"/>
    </row>
    <row r="69" spans="1:7" ht="19.5" customHeight="1">
      <c r="A69" s="62"/>
      <c r="B69" s="74">
        <v>85215</v>
      </c>
      <c r="C69" s="64"/>
      <c r="D69" s="98" t="s">
        <v>252</v>
      </c>
      <c r="E69" s="92">
        <v>-15000</v>
      </c>
      <c r="F69" s="66">
        <v>0</v>
      </c>
      <c r="G69" s="56"/>
    </row>
    <row r="70" spans="1:7" ht="19.5" customHeight="1">
      <c r="A70" s="62"/>
      <c r="B70" s="64"/>
      <c r="C70" s="70">
        <v>3110</v>
      </c>
      <c r="D70" s="99" t="s">
        <v>251</v>
      </c>
      <c r="E70" s="68">
        <v>-15000</v>
      </c>
      <c r="F70" s="69">
        <v>0</v>
      </c>
      <c r="G70" s="56"/>
    </row>
    <row r="71" spans="1:7" ht="19.5" customHeight="1">
      <c r="A71" s="62"/>
      <c r="B71" s="74">
        <v>85295</v>
      </c>
      <c r="C71" s="64"/>
      <c r="D71" s="98" t="s">
        <v>42</v>
      </c>
      <c r="E71" s="75">
        <v>-2100</v>
      </c>
      <c r="F71" s="86">
        <v>2100</v>
      </c>
      <c r="G71" s="56"/>
    </row>
    <row r="72" spans="1:7" ht="19.5" customHeight="1">
      <c r="A72" s="62"/>
      <c r="B72" s="64"/>
      <c r="C72" s="70">
        <v>3110</v>
      </c>
      <c r="D72" s="99" t="s">
        <v>251</v>
      </c>
      <c r="E72" s="79">
        <v>-2100</v>
      </c>
      <c r="F72" s="69">
        <v>0</v>
      </c>
      <c r="G72" s="56"/>
    </row>
    <row r="73" spans="1:7" ht="19.5" customHeight="1">
      <c r="A73" s="62"/>
      <c r="B73" s="64"/>
      <c r="C73" s="70">
        <v>4210</v>
      </c>
      <c r="D73" s="99" t="s">
        <v>222</v>
      </c>
      <c r="E73" s="77">
        <v>0</v>
      </c>
      <c r="F73" s="87">
        <v>2100</v>
      </c>
      <c r="G73" s="56"/>
    </row>
    <row r="74" spans="1:7" ht="19.5" customHeight="1">
      <c r="A74" s="71">
        <v>854</v>
      </c>
      <c r="B74" s="59"/>
      <c r="C74" s="59"/>
      <c r="D74" s="97" t="s">
        <v>253</v>
      </c>
      <c r="E74" s="72">
        <v>-7700</v>
      </c>
      <c r="F74" s="61">
        <v>0</v>
      </c>
      <c r="G74" s="56"/>
    </row>
    <row r="75" spans="1:7" ht="28.5" customHeight="1">
      <c r="A75" s="62"/>
      <c r="B75" s="74">
        <v>85412</v>
      </c>
      <c r="C75" s="64"/>
      <c r="D75" s="98" t="s">
        <v>258</v>
      </c>
      <c r="E75" s="75">
        <v>-7700</v>
      </c>
      <c r="F75" s="66">
        <v>0</v>
      </c>
      <c r="G75" s="56"/>
    </row>
    <row r="76" spans="1:7" ht="19.5" customHeight="1">
      <c r="A76" s="62"/>
      <c r="B76" s="64"/>
      <c r="C76" s="70">
        <v>4300</v>
      </c>
      <c r="D76" s="99" t="s">
        <v>226</v>
      </c>
      <c r="E76" s="79">
        <v>-7700</v>
      </c>
      <c r="F76" s="69">
        <v>0</v>
      </c>
      <c r="G76" s="56"/>
    </row>
    <row r="77" spans="1:7" ht="19.5" customHeight="1">
      <c r="A77" s="71">
        <v>900</v>
      </c>
      <c r="B77" s="59"/>
      <c r="C77" s="59"/>
      <c r="D77" s="97" t="s">
        <v>11</v>
      </c>
      <c r="E77" s="89">
        <v>-50000</v>
      </c>
      <c r="F77" s="88">
        <v>9557</v>
      </c>
      <c r="G77" s="56"/>
    </row>
    <row r="78" spans="1:7" ht="19.5" customHeight="1">
      <c r="A78" s="62"/>
      <c r="B78" s="74">
        <v>90003</v>
      </c>
      <c r="C78" s="64"/>
      <c r="D78" s="98" t="s">
        <v>254</v>
      </c>
      <c r="E78" s="43">
        <v>0</v>
      </c>
      <c r="F78" s="86">
        <v>9357</v>
      </c>
      <c r="G78" s="56"/>
    </row>
    <row r="79" spans="1:7" ht="19.5" customHeight="1">
      <c r="A79" s="62"/>
      <c r="B79" s="64"/>
      <c r="C79" s="70">
        <v>4210</v>
      </c>
      <c r="D79" s="99" t="s">
        <v>222</v>
      </c>
      <c r="E79" s="77">
        <v>0</v>
      </c>
      <c r="F79" s="78">
        <v>357</v>
      </c>
      <c r="G79" s="56"/>
    </row>
    <row r="80" spans="1:7" ht="19.5" customHeight="1">
      <c r="A80" s="62"/>
      <c r="B80" s="64"/>
      <c r="C80" s="70">
        <v>4300</v>
      </c>
      <c r="D80" s="99" t="s">
        <v>226</v>
      </c>
      <c r="E80" s="77">
        <v>0</v>
      </c>
      <c r="F80" s="87">
        <v>9000</v>
      </c>
      <c r="G80" s="56"/>
    </row>
    <row r="81" spans="1:7" ht="19.5" customHeight="1">
      <c r="A81" s="62"/>
      <c r="B81" s="74">
        <v>90095</v>
      </c>
      <c r="C81" s="64"/>
      <c r="D81" s="98" t="s">
        <v>42</v>
      </c>
      <c r="E81" s="92">
        <v>-50000</v>
      </c>
      <c r="F81" s="76">
        <v>200</v>
      </c>
      <c r="G81" s="56"/>
    </row>
    <row r="82" spans="1:7" ht="19.5" customHeight="1">
      <c r="A82" s="62"/>
      <c r="B82" s="64"/>
      <c r="C82" s="70">
        <v>4300</v>
      </c>
      <c r="D82" s="99" t="s">
        <v>226</v>
      </c>
      <c r="E82" s="77">
        <v>0</v>
      </c>
      <c r="F82" s="78">
        <v>200</v>
      </c>
      <c r="G82" s="56"/>
    </row>
    <row r="83" spans="1:7" ht="51.75" customHeight="1">
      <c r="A83" s="62"/>
      <c r="B83" s="64"/>
      <c r="C83" s="70">
        <v>6220</v>
      </c>
      <c r="D83" s="99" t="s">
        <v>257</v>
      </c>
      <c r="E83" s="68">
        <v>-50000</v>
      </c>
      <c r="F83" s="69">
        <v>0</v>
      </c>
      <c r="G83" s="56"/>
    </row>
    <row r="84" spans="1:7" ht="19.5" customHeight="1">
      <c r="A84" s="71">
        <v>926</v>
      </c>
      <c r="B84" s="59"/>
      <c r="C84" s="59"/>
      <c r="D84" s="97" t="s">
        <v>255</v>
      </c>
      <c r="E84" s="89">
        <v>-20200</v>
      </c>
      <c r="F84" s="73">
        <v>200</v>
      </c>
      <c r="G84" s="56"/>
    </row>
    <row r="85" spans="1:7" ht="19.5" customHeight="1">
      <c r="A85" s="62"/>
      <c r="B85" s="74">
        <v>92695</v>
      </c>
      <c r="C85" s="64"/>
      <c r="D85" s="98" t="s">
        <v>42</v>
      </c>
      <c r="E85" s="92">
        <v>-20200</v>
      </c>
      <c r="F85" s="76">
        <v>200</v>
      </c>
      <c r="G85" s="56"/>
    </row>
    <row r="86" spans="1:7" ht="19.5" customHeight="1">
      <c r="A86" s="62"/>
      <c r="B86" s="64"/>
      <c r="C86" s="70">
        <v>4210</v>
      </c>
      <c r="D86" s="99" t="s">
        <v>222</v>
      </c>
      <c r="E86" s="91">
        <v>-200</v>
      </c>
      <c r="F86" s="69">
        <v>0</v>
      </c>
      <c r="G86" s="56"/>
    </row>
    <row r="87" spans="1:7" ht="19.5" customHeight="1">
      <c r="A87" s="62"/>
      <c r="B87" s="64"/>
      <c r="C87" s="70">
        <v>4260</v>
      </c>
      <c r="D87" s="99" t="s">
        <v>237</v>
      </c>
      <c r="E87" s="77">
        <v>0</v>
      </c>
      <c r="F87" s="78">
        <v>200</v>
      </c>
      <c r="G87" s="56"/>
    </row>
    <row r="88" spans="1:7" ht="19.5" customHeight="1" thickBot="1">
      <c r="A88" s="93"/>
      <c r="B88" s="94"/>
      <c r="C88" s="267">
        <v>6060</v>
      </c>
      <c r="D88" s="100" t="s">
        <v>239</v>
      </c>
      <c r="E88" s="278">
        <v>-20000</v>
      </c>
      <c r="F88" s="279">
        <v>0</v>
      </c>
      <c r="G88" s="56"/>
    </row>
    <row r="89" spans="1:7" ht="19.5" customHeight="1" thickBot="1" thickTop="1">
      <c r="A89" s="57"/>
      <c r="B89" s="354" t="s">
        <v>51</v>
      </c>
      <c r="C89" s="355"/>
      <c r="D89" s="47">
        <f>E89+F89</f>
        <v>-3184249</v>
      </c>
      <c r="E89" s="282">
        <v>-3235400</v>
      </c>
      <c r="F89" s="96">
        <v>51151</v>
      </c>
      <c r="G89" s="56"/>
    </row>
    <row r="90" spans="1:6" ht="19.5" customHeight="1" thickTop="1">
      <c r="A90" s="41"/>
      <c r="B90" s="42"/>
      <c r="E90" s="57"/>
      <c r="F90" s="57"/>
    </row>
  </sheetData>
  <mergeCells count="4">
    <mergeCell ref="A1:F1"/>
    <mergeCell ref="A2:F2"/>
    <mergeCell ref="A3:F3"/>
    <mergeCell ref="B89:C8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B1">
      <selection activeCell="F5" sqref="F5"/>
    </sheetView>
  </sheetViews>
  <sheetFormatPr defaultColWidth="9.140625" defaultRowHeight="19.5" customHeight="1"/>
  <cols>
    <col min="1" max="1" width="3.7109375" style="101" customWidth="1"/>
    <col min="2" max="2" width="5.8515625" style="101" customWidth="1"/>
    <col min="3" max="3" width="4.28125" style="101" customWidth="1"/>
    <col min="4" max="4" width="65.28125" style="101" customWidth="1"/>
    <col min="5" max="5" width="11.421875" style="101" customWidth="1"/>
    <col min="6" max="6" width="11.00390625" style="101" customWidth="1"/>
    <col min="7" max="7" width="9.57421875" style="101" customWidth="1"/>
    <col min="8" max="8" width="9.7109375" style="101" customWidth="1"/>
    <col min="9" max="9" width="10.8515625" style="101" customWidth="1"/>
    <col min="10" max="10" width="12.140625" style="101" customWidth="1"/>
    <col min="11" max="11" width="9.140625" style="101" customWidth="1"/>
    <col min="12" max="12" width="10.7109375" style="101" bestFit="1" customWidth="1"/>
    <col min="13" max="16384" width="9.140625" style="101" customWidth="1"/>
  </cols>
  <sheetData>
    <row r="1" spans="2:4" ht="27.75" customHeight="1">
      <c r="B1" s="334" t="s">
        <v>281</v>
      </c>
      <c r="C1" s="321"/>
      <c r="D1" s="322"/>
    </row>
    <row r="2" spans="1:11" ht="29.25" customHeight="1">
      <c r="A2" s="102"/>
      <c r="F2" s="356" t="s">
        <v>59</v>
      </c>
      <c r="G2" s="356"/>
      <c r="H2" s="356"/>
      <c r="I2" s="356"/>
      <c r="J2" s="356"/>
      <c r="K2" s="103"/>
    </row>
    <row r="3" ht="8.25" customHeight="1">
      <c r="A3" s="102"/>
    </row>
    <row r="4" spans="1:11" ht="24" customHeight="1">
      <c r="A4" s="357" t="s">
        <v>60</v>
      </c>
      <c r="B4" s="357"/>
      <c r="C4" s="357"/>
      <c r="D4" s="357"/>
      <c r="E4" s="357"/>
      <c r="F4" s="357"/>
      <c r="G4" s="357"/>
      <c r="H4" s="357"/>
      <c r="I4" s="357"/>
      <c r="J4" s="357"/>
      <c r="K4" s="104"/>
    </row>
    <row r="5" spans="1:10" ht="20.25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2" ht="33.75" customHeight="1" thickBot="1" thickTop="1">
      <c r="A6" s="106" t="s">
        <v>27</v>
      </c>
      <c r="B6" s="107" t="s">
        <v>28</v>
      </c>
      <c r="C6" s="108" t="s">
        <v>6</v>
      </c>
      <c r="D6" s="109" t="s">
        <v>61</v>
      </c>
      <c r="E6" s="110" t="s">
        <v>211</v>
      </c>
      <c r="F6" s="110" t="s">
        <v>62</v>
      </c>
      <c r="G6" s="110" t="s">
        <v>63</v>
      </c>
      <c r="H6" s="110" t="s">
        <v>64</v>
      </c>
      <c r="I6" s="110" t="s">
        <v>65</v>
      </c>
      <c r="J6" s="111" t="s">
        <v>66</v>
      </c>
      <c r="K6" s="112"/>
      <c r="L6" s="113"/>
    </row>
    <row r="7" spans="1:10" ht="19.5" customHeight="1" thickTop="1">
      <c r="A7" s="114" t="s">
        <v>67</v>
      </c>
      <c r="B7" s="115" t="s">
        <v>68</v>
      </c>
      <c r="C7" s="115" t="s">
        <v>69</v>
      </c>
      <c r="D7" s="116" t="s">
        <v>70</v>
      </c>
      <c r="E7" s="117">
        <v>1611261</v>
      </c>
      <c r="F7" s="117"/>
      <c r="G7" s="117">
        <v>331297</v>
      </c>
      <c r="H7" s="117"/>
      <c r="I7" s="117"/>
      <c r="J7" s="118">
        <f aca="true" t="shared" si="0" ref="J7:J41">SUM(F7:I7)</f>
        <v>331297</v>
      </c>
    </row>
    <row r="8" spans="1:10" ht="19.5" customHeight="1">
      <c r="A8" s="119" t="s">
        <v>67</v>
      </c>
      <c r="B8" s="120" t="s">
        <v>68</v>
      </c>
      <c r="C8" s="120" t="s">
        <v>69</v>
      </c>
      <c r="D8" s="123" t="s">
        <v>71</v>
      </c>
      <c r="E8" s="121">
        <v>1700000</v>
      </c>
      <c r="F8" s="121">
        <v>26177</v>
      </c>
      <c r="G8" s="121"/>
      <c r="H8" s="121">
        <v>0</v>
      </c>
      <c r="I8" s="121">
        <v>20000</v>
      </c>
      <c r="J8" s="122">
        <f t="shared" si="0"/>
        <v>46177</v>
      </c>
    </row>
    <row r="9" spans="1:10" ht="63.75" customHeight="1">
      <c r="A9" s="119" t="s">
        <v>67</v>
      </c>
      <c r="B9" s="120" t="s">
        <v>68</v>
      </c>
      <c r="C9" s="120" t="s">
        <v>69</v>
      </c>
      <c r="D9" s="123" t="s">
        <v>72</v>
      </c>
      <c r="E9" s="121">
        <v>740000</v>
      </c>
      <c r="F9" s="121">
        <f>71156+220000</f>
        <v>291156</v>
      </c>
      <c r="G9" s="121"/>
      <c r="H9" s="121">
        <v>355600</v>
      </c>
      <c r="I9" s="121"/>
      <c r="J9" s="122">
        <f t="shared" si="0"/>
        <v>646756</v>
      </c>
    </row>
    <row r="10" spans="1:10" ht="40.5" customHeight="1">
      <c r="A10" s="124" t="s">
        <v>67</v>
      </c>
      <c r="B10" s="125" t="s">
        <v>68</v>
      </c>
      <c r="C10" s="120" t="s">
        <v>69</v>
      </c>
      <c r="D10" s="123" t="s">
        <v>73</v>
      </c>
      <c r="E10" s="121">
        <v>39737964</v>
      </c>
      <c r="F10" s="121">
        <f>382000+82387-450000</f>
        <v>14387</v>
      </c>
      <c r="G10" s="121"/>
      <c r="H10" s="121"/>
      <c r="I10" s="121"/>
      <c r="J10" s="122">
        <f t="shared" si="0"/>
        <v>14387</v>
      </c>
    </row>
    <row r="11" spans="1:10" ht="18.75" customHeight="1">
      <c r="A11" s="126" t="s">
        <v>67</v>
      </c>
      <c r="B11" s="127" t="s">
        <v>68</v>
      </c>
      <c r="C11" s="127" t="s">
        <v>69</v>
      </c>
      <c r="D11" s="128" t="s">
        <v>74</v>
      </c>
      <c r="E11" s="129">
        <v>1370000</v>
      </c>
      <c r="F11" s="130">
        <f>650000-H11-I11</f>
        <v>59479</v>
      </c>
      <c r="G11" s="130"/>
      <c r="H11" s="130">
        <v>129000</v>
      </c>
      <c r="I11" s="130">
        <v>461521</v>
      </c>
      <c r="J11" s="131">
        <f t="shared" si="0"/>
        <v>650000</v>
      </c>
    </row>
    <row r="12" spans="1:10" ht="18.75" customHeight="1">
      <c r="A12" s="119" t="s">
        <v>67</v>
      </c>
      <c r="B12" s="120" t="s">
        <v>68</v>
      </c>
      <c r="C12" s="120" t="s">
        <v>69</v>
      </c>
      <c r="D12" s="123" t="s">
        <v>75</v>
      </c>
      <c r="E12" s="132">
        <v>2812416</v>
      </c>
      <c r="F12" s="121">
        <f>1050000-H12-I12</f>
        <v>309707</v>
      </c>
      <c r="G12" s="121"/>
      <c r="H12" s="121">
        <v>407700</v>
      </c>
      <c r="I12" s="121">
        <v>332593</v>
      </c>
      <c r="J12" s="122">
        <f t="shared" si="0"/>
        <v>1050000</v>
      </c>
    </row>
    <row r="13" spans="1:10" ht="27" customHeight="1">
      <c r="A13" s="133" t="s">
        <v>67</v>
      </c>
      <c r="B13" s="134" t="s">
        <v>68</v>
      </c>
      <c r="C13" s="134" t="s">
        <v>69</v>
      </c>
      <c r="D13" s="139" t="s">
        <v>76</v>
      </c>
      <c r="E13" s="135">
        <v>7846790</v>
      </c>
      <c r="F13" s="136">
        <v>1050000</v>
      </c>
      <c r="G13" s="136"/>
      <c r="H13" s="136"/>
      <c r="I13" s="136"/>
      <c r="J13" s="122">
        <f t="shared" si="0"/>
        <v>1050000</v>
      </c>
    </row>
    <row r="14" spans="1:10" ht="18" customHeight="1">
      <c r="A14" s="358" t="s">
        <v>77</v>
      </c>
      <c r="B14" s="337" t="s">
        <v>78</v>
      </c>
      <c r="C14" s="134" t="s">
        <v>69</v>
      </c>
      <c r="D14" s="340" t="s">
        <v>79</v>
      </c>
      <c r="E14" s="343">
        <v>4735636</v>
      </c>
      <c r="F14" s="136">
        <v>70000</v>
      </c>
      <c r="G14" s="136"/>
      <c r="H14" s="136"/>
      <c r="I14" s="136"/>
      <c r="J14" s="122">
        <f t="shared" si="0"/>
        <v>70000</v>
      </c>
    </row>
    <row r="15" spans="1:10" ht="15.75" customHeight="1">
      <c r="A15" s="335"/>
      <c r="B15" s="338"/>
      <c r="C15" s="120" t="s">
        <v>80</v>
      </c>
      <c r="D15" s="341"/>
      <c r="E15" s="329"/>
      <c r="F15" s="136"/>
      <c r="G15" s="136"/>
      <c r="H15" s="136"/>
      <c r="I15" s="136">
        <v>1442744</v>
      </c>
      <c r="J15" s="122">
        <f t="shared" si="0"/>
        <v>1442744</v>
      </c>
    </row>
    <row r="16" spans="1:10" ht="17.25" customHeight="1">
      <c r="A16" s="336"/>
      <c r="B16" s="339"/>
      <c r="C16" s="120" t="s">
        <v>81</v>
      </c>
      <c r="D16" s="342"/>
      <c r="E16" s="330"/>
      <c r="F16" s="136">
        <v>282126</v>
      </c>
      <c r="G16" s="136"/>
      <c r="H16" s="136"/>
      <c r="I16" s="136"/>
      <c r="J16" s="122">
        <f t="shared" si="0"/>
        <v>282126</v>
      </c>
    </row>
    <row r="17" spans="1:10" ht="19.5" customHeight="1">
      <c r="A17" s="119" t="s">
        <v>77</v>
      </c>
      <c r="B17" s="120" t="s">
        <v>78</v>
      </c>
      <c r="C17" s="120" t="s">
        <v>69</v>
      </c>
      <c r="D17" s="144" t="s">
        <v>82</v>
      </c>
      <c r="E17" s="121">
        <v>857660</v>
      </c>
      <c r="F17" s="121">
        <v>373000</v>
      </c>
      <c r="G17" s="121"/>
      <c r="H17" s="121"/>
      <c r="I17" s="121">
        <v>72000</v>
      </c>
      <c r="J17" s="122">
        <f t="shared" si="0"/>
        <v>445000</v>
      </c>
    </row>
    <row r="18" spans="1:10" ht="14.25" customHeight="1">
      <c r="A18" s="358" t="s">
        <v>77</v>
      </c>
      <c r="B18" s="337" t="s">
        <v>78</v>
      </c>
      <c r="C18" s="120" t="s">
        <v>69</v>
      </c>
      <c r="D18" s="331" t="s">
        <v>83</v>
      </c>
      <c r="E18" s="343">
        <v>930000</v>
      </c>
      <c r="F18" s="121">
        <v>42618</v>
      </c>
      <c r="G18" s="121"/>
      <c r="H18" s="121"/>
      <c r="I18" s="121"/>
      <c r="J18" s="122">
        <f t="shared" si="0"/>
        <v>42618</v>
      </c>
    </row>
    <row r="19" spans="1:10" ht="15" customHeight="1">
      <c r="A19" s="335"/>
      <c r="B19" s="338"/>
      <c r="C19" s="120" t="s">
        <v>80</v>
      </c>
      <c r="D19" s="332"/>
      <c r="E19" s="329"/>
      <c r="F19" s="121">
        <v>0</v>
      </c>
      <c r="G19" s="121"/>
      <c r="H19" s="121"/>
      <c r="I19" s="121">
        <v>364169</v>
      </c>
      <c r="J19" s="122">
        <f t="shared" si="0"/>
        <v>364169</v>
      </c>
    </row>
    <row r="20" spans="1:10" ht="15" customHeight="1">
      <c r="A20" s="336"/>
      <c r="B20" s="339"/>
      <c r="C20" s="120" t="s">
        <v>81</v>
      </c>
      <c r="D20" s="333"/>
      <c r="E20" s="330"/>
      <c r="F20" s="121">
        <v>15098</v>
      </c>
      <c r="G20" s="121"/>
      <c r="H20" s="121"/>
      <c r="I20" s="121"/>
      <c r="J20" s="122">
        <f t="shared" si="0"/>
        <v>15098</v>
      </c>
    </row>
    <row r="21" spans="1:10" ht="19.5" customHeight="1">
      <c r="A21" s="137" t="s">
        <v>77</v>
      </c>
      <c r="B21" s="138" t="s">
        <v>78</v>
      </c>
      <c r="C21" s="138" t="s">
        <v>69</v>
      </c>
      <c r="D21" s="140" t="s">
        <v>84</v>
      </c>
      <c r="E21" s="147">
        <v>380000</v>
      </c>
      <c r="F21" s="147">
        <v>324000</v>
      </c>
      <c r="G21" s="147"/>
      <c r="H21" s="147"/>
      <c r="I21" s="147">
        <v>72000</v>
      </c>
      <c r="J21" s="145">
        <f t="shared" si="0"/>
        <v>396000</v>
      </c>
    </row>
    <row r="22" spans="1:10" ht="25.5" customHeight="1">
      <c r="A22" s="119" t="s">
        <v>77</v>
      </c>
      <c r="B22" s="120" t="s">
        <v>78</v>
      </c>
      <c r="C22" s="120" t="s">
        <v>85</v>
      </c>
      <c r="D22" s="141" t="s">
        <v>86</v>
      </c>
      <c r="E22" s="121">
        <v>22000</v>
      </c>
      <c r="F22" s="121">
        <f>22000+800</f>
        <v>22800</v>
      </c>
      <c r="G22" s="121"/>
      <c r="H22" s="121"/>
      <c r="I22" s="121"/>
      <c r="J22" s="122">
        <f>SUM(F22:I22)</f>
        <v>22800</v>
      </c>
    </row>
    <row r="23" spans="1:10" ht="18.75" customHeight="1">
      <c r="A23" s="119" t="s">
        <v>87</v>
      </c>
      <c r="B23" s="120" t="s">
        <v>88</v>
      </c>
      <c r="C23" s="120" t="s">
        <v>85</v>
      </c>
      <c r="D23" s="142" t="s">
        <v>89</v>
      </c>
      <c r="E23" s="121">
        <v>53200</v>
      </c>
      <c r="F23" s="121"/>
      <c r="G23" s="121">
        <v>9424</v>
      </c>
      <c r="H23" s="121"/>
      <c r="I23" s="121"/>
      <c r="J23" s="122">
        <f t="shared" si="0"/>
        <v>9424</v>
      </c>
    </row>
    <row r="24" spans="1:10" ht="19.5" customHeight="1">
      <c r="A24" s="119" t="s">
        <v>87</v>
      </c>
      <c r="B24" s="120" t="s">
        <v>90</v>
      </c>
      <c r="C24" s="120" t="s">
        <v>69</v>
      </c>
      <c r="D24" s="142" t="s">
        <v>91</v>
      </c>
      <c r="E24" s="136">
        <v>72000</v>
      </c>
      <c r="F24" s="136">
        <f>20000+24500</f>
        <v>44500</v>
      </c>
      <c r="G24" s="136"/>
      <c r="H24" s="136"/>
      <c r="I24" s="136"/>
      <c r="J24" s="143">
        <f t="shared" si="0"/>
        <v>44500</v>
      </c>
    </row>
    <row r="25" spans="1:10" ht="38.25" customHeight="1">
      <c r="A25" s="119" t="s">
        <v>87</v>
      </c>
      <c r="B25" s="120" t="s">
        <v>90</v>
      </c>
      <c r="C25" s="120" t="s">
        <v>69</v>
      </c>
      <c r="D25" s="144" t="s">
        <v>92</v>
      </c>
      <c r="E25" s="121">
        <v>1200000</v>
      </c>
      <c r="F25" s="121">
        <v>60014</v>
      </c>
      <c r="G25" s="121"/>
      <c r="H25" s="121"/>
      <c r="I25" s="121"/>
      <c r="J25" s="122">
        <f t="shared" si="0"/>
        <v>60014</v>
      </c>
    </row>
    <row r="26" spans="1:10" ht="28.5" customHeight="1">
      <c r="A26" s="133" t="s">
        <v>93</v>
      </c>
      <c r="B26" s="134" t="s">
        <v>94</v>
      </c>
      <c r="C26" s="134" t="s">
        <v>85</v>
      </c>
      <c r="D26" s="142" t="s">
        <v>95</v>
      </c>
      <c r="E26" s="136">
        <v>6000</v>
      </c>
      <c r="F26" s="136">
        <v>6000</v>
      </c>
      <c r="G26" s="136"/>
      <c r="H26" s="136"/>
      <c r="I26" s="136"/>
      <c r="J26" s="143">
        <f>SUM(F26:I26)</f>
        <v>6000</v>
      </c>
    </row>
    <row r="27" spans="1:10" ht="31.5" customHeight="1">
      <c r="A27" s="133" t="s">
        <v>96</v>
      </c>
      <c r="B27" s="134" t="s">
        <v>97</v>
      </c>
      <c r="C27" s="134" t="s">
        <v>98</v>
      </c>
      <c r="D27" s="142" t="s">
        <v>99</v>
      </c>
      <c r="E27" s="136">
        <v>30000</v>
      </c>
      <c r="F27" s="136">
        <v>30000</v>
      </c>
      <c r="G27" s="136"/>
      <c r="H27" s="136"/>
      <c r="I27" s="136"/>
      <c r="J27" s="143">
        <f>SUM(F27:I27)</f>
        <v>30000</v>
      </c>
    </row>
    <row r="28" spans="1:10" ht="21.75" customHeight="1">
      <c r="A28" s="133" t="s">
        <v>96</v>
      </c>
      <c r="B28" s="134" t="s">
        <v>100</v>
      </c>
      <c r="C28" s="134" t="s">
        <v>69</v>
      </c>
      <c r="D28" s="142" t="s">
        <v>101</v>
      </c>
      <c r="E28" s="136">
        <v>95200</v>
      </c>
      <c r="F28" s="136">
        <v>15000</v>
      </c>
      <c r="G28" s="136"/>
      <c r="H28" s="136"/>
      <c r="I28" s="136"/>
      <c r="J28" s="143">
        <f>SUM(F28:I28)</f>
        <v>15000</v>
      </c>
    </row>
    <row r="29" spans="1:10" ht="19.5" customHeight="1">
      <c r="A29" s="133" t="s">
        <v>96</v>
      </c>
      <c r="B29" s="134" t="s">
        <v>100</v>
      </c>
      <c r="C29" s="134" t="s">
        <v>69</v>
      </c>
      <c r="D29" s="144" t="s">
        <v>102</v>
      </c>
      <c r="E29" s="136">
        <v>50000</v>
      </c>
      <c r="F29" s="136">
        <v>2800</v>
      </c>
      <c r="G29" s="136"/>
      <c r="H29" s="136"/>
      <c r="I29" s="136"/>
      <c r="J29" s="143">
        <f t="shared" si="0"/>
        <v>2800</v>
      </c>
    </row>
    <row r="30" spans="1:10" ht="19.5" customHeight="1">
      <c r="A30" s="133" t="s">
        <v>96</v>
      </c>
      <c r="B30" s="134" t="s">
        <v>100</v>
      </c>
      <c r="C30" s="134" t="s">
        <v>69</v>
      </c>
      <c r="D30" s="144" t="s">
        <v>103</v>
      </c>
      <c r="E30" s="136">
        <v>29400</v>
      </c>
      <c r="F30" s="136">
        <v>29400</v>
      </c>
      <c r="G30" s="136"/>
      <c r="H30" s="136"/>
      <c r="I30" s="136"/>
      <c r="J30" s="143">
        <f t="shared" si="0"/>
        <v>29400</v>
      </c>
    </row>
    <row r="31" spans="1:10" ht="27" customHeight="1">
      <c r="A31" s="119" t="s">
        <v>96</v>
      </c>
      <c r="B31" s="120" t="s">
        <v>100</v>
      </c>
      <c r="C31" s="120" t="s">
        <v>104</v>
      </c>
      <c r="D31" s="144" t="s">
        <v>105</v>
      </c>
      <c r="E31" s="121">
        <v>74950</v>
      </c>
      <c r="F31" s="121">
        <v>74950</v>
      </c>
      <c r="G31" s="121"/>
      <c r="H31" s="136"/>
      <c r="I31" s="136"/>
      <c r="J31" s="143">
        <f t="shared" si="0"/>
        <v>74950</v>
      </c>
    </row>
    <row r="32" spans="1:10" ht="19.5" customHeight="1">
      <c r="A32" s="119" t="s">
        <v>106</v>
      </c>
      <c r="B32" s="120" t="s">
        <v>107</v>
      </c>
      <c r="C32" s="120" t="s">
        <v>69</v>
      </c>
      <c r="D32" s="128" t="s">
        <v>108</v>
      </c>
      <c r="E32" s="130">
        <v>3252848</v>
      </c>
      <c r="F32" s="130">
        <f>1942848-600000+30000-21406-45000</f>
        <v>1306442</v>
      </c>
      <c r="G32" s="130"/>
      <c r="H32" s="130"/>
      <c r="I32" s="130"/>
      <c r="J32" s="145">
        <f>SUM(F32:I32)</f>
        <v>1306442</v>
      </c>
    </row>
    <row r="33" spans="1:10" ht="19.5" customHeight="1">
      <c r="A33" s="126" t="s">
        <v>106</v>
      </c>
      <c r="B33" s="127" t="s">
        <v>107</v>
      </c>
      <c r="C33" s="134" t="s">
        <v>85</v>
      </c>
      <c r="D33" s="123" t="s">
        <v>109</v>
      </c>
      <c r="E33" s="121">
        <v>10000</v>
      </c>
      <c r="F33" s="121">
        <v>10000</v>
      </c>
      <c r="G33" s="121"/>
      <c r="H33" s="121"/>
      <c r="I33" s="121"/>
      <c r="J33" s="122">
        <f>SUM(F33:I33)</f>
        <v>10000</v>
      </c>
    </row>
    <row r="34" spans="1:10" ht="19.5" customHeight="1">
      <c r="A34" s="119" t="s">
        <v>110</v>
      </c>
      <c r="B34" s="120" t="s">
        <v>111</v>
      </c>
      <c r="C34" s="120" t="s">
        <v>104</v>
      </c>
      <c r="D34" s="123" t="s">
        <v>112</v>
      </c>
      <c r="E34" s="121">
        <v>15000</v>
      </c>
      <c r="F34" s="121">
        <v>15000</v>
      </c>
      <c r="G34" s="121"/>
      <c r="H34" s="121"/>
      <c r="I34" s="121"/>
      <c r="J34" s="143">
        <f t="shared" si="0"/>
        <v>15000</v>
      </c>
    </row>
    <row r="35" spans="1:10" ht="15" customHeight="1">
      <c r="A35" s="358" t="s">
        <v>12</v>
      </c>
      <c r="B35" s="337" t="s">
        <v>113</v>
      </c>
      <c r="C35" s="120" t="s">
        <v>114</v>
      </c>
      <c r="D35" s="327" t="s">
        <v>115</v>
      </c>
      <c r="E35" s="343">
        <v>60000</v>
      </c>
      <c r="F35" s="121">
        <f>42000-1300</f>
        <v>40700</v>
      </c>
      <c r="G35" s="121"/>
      <c r="H35" s="121"/>
      <c r="I35" s="121"/>
      <c r="J35" s="122">
        <f t="shared" si="0"/>
        <v>40700</v>
      </c>
    </row>
    <row r="36" spans="1:10" ht="18" customHeight="1">
      <c r="A36" s="336"/>
      <c r="B36" s="339"/>
      <c r="C36" s="120" t="s">
        <v>116</v>
      </c>
      <c r="D36" s="328"/>
      <c r="E36" s="330"/>
      <c r="F36" s="121">
        <v>18000</v>
      </c>
      <c r="G36" s="121"/>
      <c r="H36" s="121"/>
      <c r="I36" s="121"/>
      <c r="J36" s="122">
        <f t="shared" si="0"/>
        <v>18000</v>
      </c>
    </row>
    <row r="37" spans="1:10" ht="27" customHeight="1">
      <c r="A37" s="119" t="s">
        <v>117</v>
      </c>
      <c r="B37" s="120" t="s">
        <v>118</v>
      </c>
      <c r="C37" s="120" t="s">
        <v>104</v>
      </c>
      <c r="D37" s="144" t="s">
        <v>119</v>
      </c>
      <c r="E37" s="121">
        <v>500000</v>
      </c>
      <c r="F37" s="121">
        <v>500000</v>
      </c>
      <c r="G37" s="121"/>
      <c r="H37" s="121"/>
      <c r="I37" s="121"/>
      <c r="J37" s="122">
        <f t="shared" si="0"/>
        <v>500000</v>
      </c>
    </row>
    <row r="38" spans="1:10" ht="22.5" customHeight="1">
      <c r="A38" s="137" t="s">
        <v>120</v>
      </c>
      <c r="B38" s="138" t="s">
        <v>121</v>
      </c>
      <c r="C38" s="138" t="s">
        <v>69</v>
      </c>
      <c r="D38" s="146" t="s">
        <v>122</v>
      </c>
      <c r="E38" s="147">
        <v>108000</v>
      </c>
      <c r="F38" s="147">
        <v>108000</v>
      </c>
      <c r="G38" s="147"/>
      <c r="H38" s="147"/>
      <c r="I38" s="147"/>
      <c r="J38" s="145">
        <f t="shared" si="0"/>
        <v>108000</v>
      </c>
    </row>
    <row r="39" spans="1:10" ht="19.5" customHeight="1">
      <c r="A39" s="137" t="s">
        <v>120</v>
      </c>
      <c r="B39" s="138" t="s">
        <v>121</v>
      </c>
      <c r="C39" s="138" t="s">
        <v>69</v>
      </c>
      <c r="D39" s="146" t="s">
        <v>123</v>
      </c>
      <c r="E39" s="147">
        <v>10000</v>
      </c>
      <c r="F39" s="147">
        <v>10000</v>
      </c>
      <c r="G39" s="147"/>
      <c r="H39" s="147"/>
      <c r="I39" s="147"/>
      <c r="J39" s="145">
        <f t="shared" si="0"/>
        <v>10000</v>
      </c>
    </row>
    <row r="40" spans="1:10" ht="25.5" customHeight="1" thickBot="1">
      <c r="A40" s="148" t="s">
        <v>120</v>
      </c>
      <c r="B40" s="149" t="s">
        <v>121</v>
      </c>
      <c r="C40" s="149" t="s">
        <v>85</v>
      </c>
      <c r="D40" s="163" t="s">
        <v>124</v>
      </c>
      <c r="E40" s="150">
        <v>91000</v>
      </c>
      <c r="F40" s="150">
        <v>71000</v>
      </c>
      <c r="G40" s="150"/>
      <c r="H40" s="150"/>
      <c r="I40" s="150"/>
      <c r="J40" s="151">
        <f t="shared" si="0"/>
        <v>71000</v>
      </c>
    </row>
    <row r="41" spans="1:10" ht="19.5" customHeight="1" thickBot="1" thickTop="1">
      <c r="A41" s="323" t="s">
        <v>17</v>
      </c>
      <c r="B41" s="324"/>
      <c r="C41" s="324"/>
      <c r="D41" s="324"/>
      <c r="E41" s="152" t="s">
        <v>26</v>
      </c>
      <c r="F41" s="153">
        <f>SUM(F7:F40)</f>
        <v>5222354</v>
      </c>
      <c r="G41" s="153">
        <f>SUM(G7:G40)</f>
        <v>340721</v>
      </c>
      <c r="H41" s="153">
        <f>SUM(H7:H40)</f>
        <v>892300</v>
      </c>
      <c r="I41" s="153">
        <f>SUM(I7:I40)</f>
        <v>2765027</v>
      </c>
      <c r="J41" s="154">
        <f t="shared" si="0"/>
        <v>9220402</v>
      </c>
    </row>
    <row r="42" spans="1:10" ht="19.5" customHeight="1" thickTop="1">
      <c r="A42" s="155"/>
      <c r="B42" s="155"/>
      <c r="C42" s="155"/>
      <c r="D42" s="156"/>
      <c r="E42" s="157"/>
      <c r="F42" s="158"/>
      <c r="G42" s="157"/>
      <c r="H42" s="157"/>
      <c r="I42" s="157"/>
      <c r="J42" s="157"/>
    </row>
    <row r="43" spans="1:10" ht="19.5" customHeight="1">
      <c r="A43" s="155"/>
      <c r="B43" s="155"/>
      <c r="C43" s="325"/>
      <c r="D43" s="325"/>
      <c r="E43" s="157"/>
      <c r="F43" s="157"/>
      <c r="G43" s="157"/>
      <c r="H43" s="157"/>
      <c r="I43" s="157"/>
      <c r="J43" s="157"/>
    </row>
    <row r="44" spans="1:10" ht="19.5" customHeight="1">
      <c r="A44" s="155"/>
      <c r="B44" s="155"/>
      <c r="C44" s="326"/>
      <c r="D44" s="326"/>
      <c r="E44" s="157"/>
      <c r="F44" s="157"/>
      <c r="G44" s="157"/>
      <c r="H44" s="157"/>
      <c r="I44" s="157"/>
      <c r="J44" s="157"/>
    </row>
    <row r="45" spans="1:10" ht="19.5" customHeight="1">
      <c r="A45" s="155"/>
      <c r="B45" s="155"/>
      <c r="C45" s="155"/>
      <c r="D45" s="156"/>
      <c r="E45" s="157"/>
      <c r="F45" s="157"/>
      <c r="G45" s="157"/>
      <c r="H45" s="157"/>
      <c r="I45" s="157"/>
      <c r="J45" s="157"/>
    </row>
    <row r="46" spans="1:10" ht="19.5" customHeight="1">
      <c r="A46" s="155"/>
      <c r="B46" s="155"/>
      <c r="C46" s="155"/>
      <c r="D46" s="156"/>
      <c r="E46" s="157"/>
      <c r="F46" s="157"/>
      <c r="G46" s="157"/>
      <c r="H46" s="157"/>
      <c r="I46" s="157"/>
      <c r="J46" s="157"/>
    </row>
    <row r="47" spans="1:12" ht="19.5" customHeight="1">
      <c r="A47" s="155"/>
      <c r="B47" s="155"/>
      <c r="C47" s="155"/>
      <c r="D47" s="156"/>
      <c r="E47" s="157"/>
      <c r="F47" s="157"/>
      <c r="G47" s="157"/>
      <c r="H47" s="157"/>
      <c r="I47" s="157"/>
      <c r="J47" s="157"/>
      <c r="L47" s="159"/>
    </row>
    <row r="48" spans="1:10" ht="19.5" customHeight="1">
      <c r="A48" s="155"/>
      <c r="B48" s="155"/>
      <c r="C48" s="155"/>
      <c r="D48" s="156"/>
      <c r="E48" s="157"/>
      <c r="F48" s="157"/>
      <c r="G48" s="157"/>
      <c r="H48" s="157"/>
      <c r="I48" s="157"/>
      <c r="J48" s="157"/>
    </row>
    <row r="49" spans="1:10" ht="19.5" customHeight="1">
      <c r="A49" s="155"/>
      <c r="B49" s="155"/>
      <c r="C49" s="155"/>
      <c r="D49" s="156"/>
      <c r="E49" s="157"/>
      <c r="F49" s="157"/>
      <c r="G49" s="157"/>
      <c r="H49" s="157"/>
      <c r="I49" s="157"/>
      <c r="J49" s="157"/>
    </row>
    <row r="50" spans="1:10" ht="19.5" customHeight="1">
      <c r="A50" s="155"/>
      <c r="B50" s="155"/>
      <c r="C50" s="155"/>
      <c r="D50" s="156"/>
      <c r="E50" s="157"/>
      <c r="F50" s="157"/>
      <c r="G50" s="157"/>
      <c r="H50" s="157"/>
      <c r="I50" s="157"/>
      <c r="J50" s="157"/>
    </row>
    <row r="51" spans="1:10" ht="19.5" customHeight="1">
      <c r="A51" s="160"/>
      <c r="B51" s="160"/>
      <c r="C51" s="160"/>
      <c r="D51" s="156"/>
      <c r="E51" s="161"/>
      <c r="F51" s="161"/>
      <c r="G51" s="161"/>
      <c r="H51" s="161"/>
      <c r="I51" s="161"/>
      <c r="J51" s="161"/>
    </row>
    <row r="52" spans="1:10" ht="19.5" customHeight="1">
      <c r="A52" s="160"/>
      <c r="B52" s="160"/>
      <c r="C52" s="160"/>
      <c r="D52" s="156"/>
      <c r="E52" s="161"/>
      <c r="F52" s="161"/>
      <c r="G52" s="161"/>
      <c r="H52" s="161"/>
      <c r="I52" s="161"/>
      <c r="J52" s="161"/>
    </row>
    <row r="53" spans="1:10" ht="19.5" customHeight="1">
      <c r="A53" s="160"/>
      <c r="B53" s="160"/>
      <c r="C53" s="160"/>
      <c r="D53" s="156"/>
      <c r="E53" s="161"/>
      <c r="F53" s="161"/>
      <c r="G53" s="161"/>
      <c r="H53" s="161"/>
      <c r="I53" s="161"/>
      <c r="J53" s="161"/>
    </row>
    <row r="54" spans="1:10" ht="19.5" customHeight="1">
      <c r="A54" s="160"/>
      <c r="B54" s="160"/>
      <c r="C54" s="160"/>
      <c r="D54" s="156"/>
      <c r="E54" s="160"/>
      <c r="F54" s="160"/>
      <c r="G54" s="160"/>
      <c r="H54" s="160"/>
      <c r="I54" s="160"/>
      <c r="J54" s="160"/>
    </row>
    <row r="55" ht="19.5" customHeight="1">
      <c r="D55" s="162"/>
    </row>
    <row r="56" ht="19.5" customHeight="1">
      <c r="D56" s="162"/>
    </row>
    <row r="57" ht="19.5" customHeight="1">
      <c r="D57" s="162"/>
    </row>
    <row r="58" ht="19.5" customHeight="1">
      <c r="D58" s="162"/>
    </row>
    <row r="59" ht="19.5" customHeight="1">
      <c r="D59" s="162"/>
    </row>
  </sheetData>
  <mergeCells count="18">
    <mergeCell ref="A41:D41"/>
    <mergeCell ref="C43:D43"/>
    <mergeCell ref="C44:D44"/>
    <mergeCell ref="A18:A20"/>
    <mergeCell ref="B18:B20"/>
    <mergeCell ref="A35:A36"/>
    <mergeCell ref="B35:B36"/>
    <mergeCell ref="D35:D36"/>
    <mergeCell ref="E35:E36"/>
    <mergeCell ref="D18:D20"/>
    <mergeCell ref="E18:E20"/>
    <mergeCell ref="B1:D1"/>
    <mergeCell ref="F2:J2"/>
    <mergeCell ref="A4:J4"/>
    <mergeCell ref="A14:A16"/>
    <mergeCell ref="B14:B16"/>
    <mergeCell ref="D14:D16"/>
    <mergeCell ref="E14:E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5">
      <selection activeCell="E2" sqref="E2"/>
    </sheetView>
  </sheetViews>
  <sheetFormatPr defaultColWidth="9.140625" defaultRowHeight="12.75"/>
  <cols>
    <col min="1" max="1" width="6.00390625" style="3" customWidth="1"/>
    <col min="2" max="2" width="9.140625" style="3" customWidth="1"/>
    <col min="3" max="3" width="4.421875" style="3" customWidth="1"/>
    <col min="4" max="4" width="42.8515625" style="3" customWidth="1"/>
    <col min="5" max="6" width="12.28125" style="3" customWidth="1"/>
    <col min="7" max="16384" width="9.140625" style="3" customWidth="1"/>
  </cols>
  <sheetData>
    <row r="1" spans="1:2" ht="12.75">
      <c r="A1" s="1" t="s">
        <v>282</v>
      </c>
      <c r="B1" s="315"/>
    </row>
    <row r="2" spans="1:2" ht="12.75">
      <c r="A2" s="1" t="s">
        <v>283</v>
      </c>
      <c r="B2" s="2"/>
    </row>
    <row r="3" spans="3:6" ht="32.25" customHeight="1">
      <c r="C3" s="364" t="s">
        <v>0</v>
      </c>
      <c r="D3" s="364"/>
      <c r="E3" s="364"/>
      <c r="F3" s="4"/>
    </row>
    <row r="4" ht="12.75">
      <c r="E4" s="5"/>
    </row>
    <row r="5" ht="12.75">
      <c r="D5" s="6"/>
    </row>
    <row r="6" spans="1:5" ht="12.75">
      <c r="A6" s="365" t="s">
        <v>1</v>
      </c>
      <c r="B6" s="365"/>
      <c r="C6" s="365"/>
      <c r="D6" s="365"/>
      <c r="E6" s="365"/>
    </row>
    <row r="7" spans="1:5" ht="12.75">
      <c r="A7" s="365" t="s">
        <v>2</v>
      </c>
      <c r="B7" s="365"/>
      <c r="C7" s="365"/>
      <c r="D7" s="365"/>
      <c r="E7" s="365"/>
    </row>
    <row r="8" ht="12.75">
      <c r="D8" s="6"/>
    </row>
    <row r="9" spans="4:6" ht="13.5" thickBot="1">
      <c r="D9" s="6"/>
      <c r="F9" s="6" t="s">
        <v>3</v>
      </c>
    </row>
    <row r="10" spans="1:6" ht="24.75" customHeight="1" thickBot="1" thickTop="1">
      <c r="A10" s="7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9" t="s">
        <v>9</v>
      </c>
    </row>
    <row r="11" spans="1:6" ht="24.75" customHeight="1" thickTop="1">
      <c r="A11" s="10"/>
      <c r="B11" s="11"/>
      <c r="C11" s="11"/>
      <c r="D11" s="12" t="s">
        <v>10</v>
      </c>
      <c r="E11" s="13">
        <v>145916.96</v>
      </c>
      <c r="F11" s="14"/>
    </row>
    <row r="12" spans="1:6" ht="24.75" customHeight="1">
      <c r="A12" s="15"/>
      <c r="B12" s="16"/>
      <c r="C12" s="16"/>
      <c r="D12" s="17" t="s">
        <v>8</v>
      </c>
      <c r="E12" s="18">
        <f>SUM(E13)</f>
        <v>200000</v>
      </c>
      <c r="F12" s="19"/>
    </row>
    <row r="13" spans="1:6" ht="24.75" customHeight="1">
      <c r="A13" s="20">
        <v>900</v>
      </c>
      <c r="B13" s="21"/>
      <c r="C13" s="21"/>
      <c r="D13" s="17" t="s">
        <v>11</v>
      </c>
      <c r="E13" s="22">
        <f>SUM(E14)</f>
        <v>200000</v>
      </c>
      <c r="F13" s="19"/>
    </row>
    <row r="14" spans="1:6" ht="24.75" customHeight="1">
      <c r="A14" s="23" t="s">
        <v>12</v>
      </c>
      <c r="B14" s="24" t="s">
        <v>13</v>
      </c>
      <c r="C14" s="24"/>
      <c r="D14" s="25" t="s">
        <v>14</v>
      </c>
      <c r="E14" s="22">
        <f>SUM(E15)</f>
        <v>200000</v>
      </c>
      <c r="F14" s="19"/>
    </row>
    <row r="15" spans="1:6" ht="24.75" customHeight="1">
      <c r="A15" s="23" t="s">
        <v>12</v>
      </c>
      <c r="B15" s="24" t="s">
        <v>13</v>
      </c>
      <c r="C15" s="24" t="s">
        <v>15</v>
      </c>
      <c r="D15" s="26" t="s">
        <v>16</v>
      </c>
      <c r="E15" s="27">
        <v>200000</v>
      </c>
      <c r="F15" s="19"/>
    </row>
    <row r="16" spans="1:6" ht="24.75" customHeight="1">
      <c r="A16" s="23"/>
      <c r="B16" s="24"/>
      <c r="C16" s="24"/>
      <c r="D16" s="17" t="s">
        <v>17</v>
      </c>
      <c r="E16" s="18">
        <f>E12+E11</f>
        <v>345916.95999999996</v>
      </c>
      <c r="F16" s="19"/>
    </row>
    <row r="17" spans="1:6" ht="24.75" customHeight="1">
      <c r="A17" s="23"/>
      <c r="B17" s="24"/>
      <c r="C17" s="24"/>
      <c r="D17" s="17" t="s">
        <v>18</v>
      </c>
      <c r="E17" s="22"/>
      <c r="F17" s="28">
        <f>F18</f>
        <v>345917</v>
      </c>
    </row>
    <row r="18" spans="1:6" ht="24.75" customHeight="1">
      <c r="A18" s="20">
        <v>900</v>
      </c>
      <c r="B18" s="21"/>
      <c r="C18" s="21"/>
      <c r="D18" s="17" t="s">
        <v>11</v>
      </c>
      <c r="E18" s="22"/>
      <c r="F18" s="19">
        <f>F19</f>
        <v>345917</v>
      </c>
    </row>
    <row r="19" spans="1:6" ht="24.75" customHeight="1">
      <c r="A19" s="23" t="s">
        <v>12</v>
      </c>
      <c r="B19" s="24" t="s">
        <v>13</v>
      </c>
      <c r="C19" s="24"/>
      <c r="D19" s="25" t="s">
        <v>14</v>
      </c>
      <c r="E19" s="22"/>
      <c r="F19" s="19">
        <f>F20</f>
        <v>345917</v>
      </c>
    </row>
    <row r="20" spans="1:6" ht="24.75" customHeight="1">
      <c r="A20" s="23" t="s">
        <v>12</v>
      </c>
      <c r="B20" s="24" t="s">
        <v>13</v>
      </c>
      <c r="C20" s="24" t="s">
        <v>19</v>
      </c>
      <c r="D20" s="16" t="s">
        <v>20</v>
      </c>
      <c r="E20" s="22"/>
      <c r="F20" s="19">
        <v>345917</v>
      </c>
    </row>
    <row r="21" spans="1:6" ht="24.75" customHeight="1" thickBot="1">
      <c r="A21" s="29"/>
      <c r="B21" s="30"/>
      <c r="C21" s="30"/>
      <c r="D21" s="31" t="s">
        <v>17</v>
      </c>
      <c r="E21" s="32"/>
      <c r="F21" s="33">
        <f>F17</f>
        <v>345917</v>
      </c>
    </row>
    <row r="22" spans="1:6" ht="24.75" customHeight="1" thickBot="1" thickTop="1">
      <c r="A22" s="366" t="s">
        <v>21</v>
      </c>
      <c r="B22" s="367"/>
      <c r="C22" s="367"/>
      <c r="D22" s="367"/>
      <c r="E22" s="34">
        <f>E16</f>
        <v>345916.95999999996</v>
      </c>
      <c r="F22" s="35">
        <f>F21</f>
        <v>345917</v>
      </c>
    </row>
    <row r="23" spans="1:6" ht="13.5" thickTop="1">
      <c r="A23" s="36"/>
      <c r="B23" s="36"/>
      <c r="C23" s="36"/>
      <c r="E23" s="37"/>
      <c r="F23" s="37"/>
    </row>
    <row r="24" spans="1:6" ht="12.75">
      <c r="A24" s="38"/>
      <c r="B24" s="38"/>
      <c r="C24" s="38"/>
      <c r="E24" s="37"/>
      <c r="F24" s="37"/>
    </row>
    <row r="25" spans="1:6" ht="12.75">
      <c r="A25" s="39" t="s">
        <v>22</v>
      </c>
      <c r="C25" s="319" t="s">
        <v>23</v>
      </c>
      <c r="D25" s="319"/>
      <c r="E25" s="319"/>
      <c r="F25" s="319"/>
    </row>
    <row r="26" spans="1:6" ht="12.75">
      <c r="A26" s="39" t="s">
        <v>24</v>
      </c>
      <c r="C26" s="359" t="s">
        <v>25</v>
      </c>
      <c r="D26" s="359"/>
      <c r="E26" s="359"/>
      <c r="F26" s="359"/>
    </row>
    <row r="27" spans="3:6" ht="19.5" customHeight="1">
      <c r="C27" s="269" t="s">
        <v>26</v>
      </c>
      <c r="D27" s="360" t="s">
        <v>217</v>
      </c>
      <c r="E27" s="361"/>
      <c r="F27" s="361"/>
    </row>
    <row r="28" spans="3:6" ht="27.75" customHeight="1">
      <c r="C28" s="269" t="s">
        <v>26</v>
      </c>
      <c r="D28" s="362" t="s">
        <v>218</v>
      </c>
      <c r="E28" s="363"/>
      <c r="F28" s="363"/>
    </row>
    <row r="29" spans="3:6" ht="12.75">
      <c r="C29" s="270" t="s">
        <v>26</v>
      </c>
      <c r="D29" s="316" t="s">
        <v>219</v>
      </c>
      <c r="E29" s="317"/>
      <c r="F29" s="318"/>
    </row>
    <row r="30" spans="3:6" ht="25.5">
      <c r="C30" s="270" t="s">
        <v>26</v>
      </c>
      <c r="D30" s="216" t="s">
        <v>220</v>
      </c>
      <c r="E30" s="184"/>
      <c r="F30" s="184"/>
    </row>
  </sheetData>
  <mergeCells count="9">
    <mergeCell ref="C3:E3"/>
    <mergeCell ref="A6:E6"/>
    <mergeCell ref="A7:E7"/>
    <mergeCell ref="A22:D22"/>
    <mergeCell ref="D29:F29"/>
    <mergeCell ref="C25:F25"/>
    <mergeCell ref="C26:F26"/>
    <mergeCell ref="D27:F27"/>
    <mergeCell ref="D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1"/>
  <sheetViews>
    <sheetView workbookViewId="0" topLeftCell="A1">
      <selection activeCell="C3" sqref="C3"/>
    </sheetView>
  </sheetViews>
  <sheetFormatPr defaultColWidth="9.140625" defaultRowHeight="12.75"/>
  <cols>
    <col min="1" max="1" width="12.57421875" style="40" customWidth="1"/>
    <col min="2" max="2" width="54.421875" style="40" customWidth="1"/>
    <col min="3" max="3" width="13.421875" style="40" customWidth="1"/>
    <col min="4" max="5" width="12.28125" style="40" customWidth="1"/>
    <col min="6" max="6" width="13.00390625" style="40" customWidth="1"/>
    <col min="7" max="8" width="13.7109375" style="40" customWidth="1"/>
    <col min="9" max="16384" width="9.140625" style="40" customWidth="1"/>
  </cols>
  <sheetData>
    <row r="1" spans="1:8" ht="12.75">
      <c r="A1" s="368" t="s">
        <v>285</v>
      </c>
      <c r="B1" s="368"/>
      <c r="C1" s="368"/>
      <c r="D1" s="305"/>
      <c r="E1" s="306" t="s">
        <v>191</v>
      </c>
      <c r="F1" s="306"/>
      <c r="G1" s="307"/>
      <c r="H1" s="306"/>
    </row>
    <row r="2" spans="2:8" ht="12.75">
      <c r="B2" s="320" t="s">
        <v>284</v>
      </c>
      <c r="C2" s="305"/>
      <c r="D2" s="305"/>
      <c r="E2" s="306" t="s">
        <v>192</v>
      </c>
      <c r="F2" s="306"/>
      <c r="G2" s="307"/>
      <c r="H2" s="306"/>
    </row>
    <row r="3" spans="2:8" ht="12.75">
      <c r="B3" s="305"/>
      <c r="C3" s="305"/>
      <c r="D3" s="305"/>
      <c r="E3" s="306" t="s">
        <v>286</v>
      </c>
      <c r="F3" s="306"/>
      <c r="G3" s="307"/>
      <c r="H3" s="306"/>
    </row>
    <row r="5" spans="1:8" ht="27" customHeight="1">
      <c r="A5" s="369" t="s">
        <v>193</v>
      </c>
      <c r="B5" s="369"/>
      <c r="C5" s="369"/>
      <c r="D5" s="369"/>
      <c r="E5" s="369"/>
      <c r="F5" s="369"/>
      <c r="G5" s="369"/>
      <c r="H5" s="369"/>
    </row>
    <row r="6" ht="13.5" thickBot="1"/>
    <row r="7" spans="1:8" ht="13.5" thickTop="1">
      <c r="A7" s="370" t="s">
        <v>194</v>
      </c>
      <c r="B7" s="372" t="s">
        <v>195</v>
      </c>
      <c r="C7" s="372" t="s">
        <v>264</v>
      </c>
      <c r="D7" s="372" t="s">
        <v>196</v>
      </c>
      <c r="E7" s="372"/>
      <c r="F7" s="372"/>
      <c r="G7" s="372"/>
      <c r="H7" s="374"/>
    </row>
    <row r="8" spans="1:8" ht="22.5" customHeight="1" thickBot="1">
      <c r="A8" s="371"/>
      <c r="B8" s="373"/>
      <c r="C8" s="373"/>
      <c r="D8" s="221" t="s">
        <v>197</v>
      </c>
      <c r="E8" s="221" t="s">
        <v>198</v>
      </c>
      <c r="F8" s="221" t="s">
        <v>199</v>
      </c>
      <c r="G8" s="221" t="s">
        <v>200</v>
      </c>
      <c r="H8" s="222" t="s">
        <v>51</v>
      </c>
    </row>
    <row r="9" spans="1:8" ht="25.5" customHeight="1" thickTop="1">
      <c r="A9" s="381" t="s">
        <v>201</v>
      </c>
      <c r="B9" s="382"/>
      <c r="C9" s="382"/>
      <c r="D9" s="382"/>
      <c r="E9" s="382"/>
      <c r="F9" s="382"/>
      <c r="G9" s="382"/>
      <c r="H9" s="383"/>
    </row>
    <row r="10" spans="1:8" ht="12.75">
      <c r="A10" s="384">
        <v>2009</v>
      </c>
      <c r="B10" s="223" t="s">
        <v>74</v>
      </c>
      <c r="C10" s="224">
        <v>1370000</v>
      </c>
      <c r="D10" s="224">
        <v>59479</v>
      </c>
      <c r="E10" s="224">
        <v>461521</v>
      </c>
      <c r="F10" s="224"/>
      <c r="G10" s="224">
        <v>129000</v>
      </c>
      <c r="H10" s="225">
        <f>SUM(D10:G10)</f>
        <v>650000</v>
      </c>
    </row>
    <row r="11" spans="1:8" ht="13.5" thickBot="1">
      <c r="A11" s="385"/>
      <c r="B11" s="223" t="s">
        <v>71</v>
      </c>
      <c r="C11" s="226">
        <v>1700000</v>
      </c>
      <c r="D11" s="226">
        <v>26177</v>
      </c>
      <c r="E11" s="226">
        <v>20000</v>
      </c>
      <c r="F11" s="226">
        <v>0</v>
      </c>
      <c r="G11" s="226">
        <v>100000</v>
      </c>
      <c r="H11" s="227">
        <f>SUM(D11:G11)</f>
        <v>146177</v>
      </c>
    </row>
    <row r="12" spans="1:8" ht="19.5" customHeight="1" thickBot="1" thickTop="1">
      <c r="A12" s="228" t="s">
        <v>17</v>
      </c>
      <c r="B12" s="229" t="s">
        <v>202</v>
      </c>
      <c r="C12" s="230" t="s">
        <v>202</v>
      </c>
      <c r="D12" s="230">
        <f>SUM(D10:D11)</f>
        <v>85656</v>
      </c>
      <c r="E12" s="230">
        <f>SUM(E10:E11)</f>
        <v>481521</v>
      </c>
      <c r="F12" s="230">
        <f>SUM(F11:F11)</f>
        <v>0</v>
      </c>
      <c r="G12" s="230">
        <f>SUM(G10:G11)</f>
        <v>229000</v>
      </c>
      <c r="H12" s="231">
        <f>SUM(H10:H11)</f>
        <v>796177</v>
      </c>
    </row>
    <row r="13" spans="1:8" ht="14.25" thickBot="1" thickTop="1">
      <c r="A13" s="308">
        <v>2011</v>
      </c>
      <c r="B13" s="299" t="s">
        <v>273</v>
      </c>
      <c r="C13" s="259">
        <v>3000000</v>
      </c>
      <c r="D13" s="309">
        <v>24000</v>
      </c>
      <c r="E13" s="309">
        <v>36000</v>
      </c>
      <c r="F13" s="309"/>
      <c r="G13" s="309"/>
      <c r="H13" s="225">
        <f>SUM(D13:G13)</f>
        <v>60000</v>
      </c>
    </row>
    <row r="14" spans="1:8" ht="19.5" customHeight="1" thickBot="1" thickTop="1">
      <c r="A14" s="228" t="s">
        <v>17</v>
      </c>
      <c r="B14" s="232" t="s">
        <v>202</v>
      </c>
      <c r="C14" s="233" t="s">
        <v>202</v>
      </c>
      <c r="D14" s="233">
        <f>SUM(D13:D13)</f>
        <v>24000</v>
      </c>
      <c r="E14" s="233">
        <f>SUM(E13:E13)</f>
        <v>36000</v>
      </c>
      <c r="F14" s="233">
        <f>SUM(F13:F13)</f>
        <v>0</v>
      </c>
      <c r="G14" s="233">
        <f>SUM(G13:G13)</f>
        <v>0</v>
      </c>
      <c r="H14" s="234">
        <f>SUM(H13:H13)</f>
        <v>60000</v>
      </c>
    </row>
    <row r="15" spans="1:8" ht="33" customHeight="1" thickBot="1" thickTop="1">
      <c r="A15" s="375" t="s">
        <v>203</v>
      </c>
      <c r="B15" s="376"/>
      <c r="C15" s="376"/>
      <c r="D15" s="376"/>
      <c r="E15" s="376"/>
      <c r="F15" s="376"/>
      <c r="G15" s="376"/>
      <c r="H15" s="377"/>
    </row>
    <row r="16" spans="1:8" ht="26.25" thickTop="1">
      <c r="A16" s="378">
        <v>2009</v>
      </c>
      <c r="B16" s="235" t="s">
        <v>204</v>
      </c>
      <c r="C16" s="236">
        <v>4735636</v>
      </c>
      <c r="D16" s="236">
        <f>282126+70000</f>
        <v>352126</v>
      </c>
      <c r="E16" s="236">
        <v>0</v>
      </c>
      <c r="F16" s="236">
        <v>1442744</v>
      </c>
      <c r="G16" s="236">
        <v>0</v>
      </c>
      <c r="H16" s="237">
        <f>SUM(D16:G16)</f>
        <v>1794870</v>
      </c>
    </row>
    <row r="17" spans="1:8" ht="12.75">
      <c r="A17" s="379"/>
      <c r="B17" s="239" t="s">
        <v>82</v>
      </c>
      <c r="C17" s="240">
        <v>857660</v>
      </c>
      <c r="D17" s="240">
        <v>373000</v>
      </c>
      <c r="E17" s="240">
        <v>72000</v>
      </c>
      <c r="F17" s="240">
        <v>0</v>
      </c>
      <c r="G17" s="240">
        <v>0</v>
      </c>
      <c r="H17" s="241">
        <f>SUM(D17:G17)</f>
        <v>445000</v>
      </c>
    </row>
    <row r="18" spans="1:8" ht="25.5">
      <c r="A18" s="379"/>
      <c r="B18" s="239" t="s">
        <v>83</v>
      </c>
      <c r="C18" s="242">
        <v>930000</v>
      </c>
      <c r="D18" s="242">
        <v>57716</v>
      </c>
      <c r="E18" s="242">
        <v>364169</v>
      </c>
      <c r="F18" s="242"/>
      <c r="G18" s="242"/>
      <c r="H18" s="241">
        <f>SUM(D18:G18)</f>
        <v>421885</v>
      </c>
    </row>
    <row r="19" spans="1:8" ht="13.5" thickBot="1">
      <c r="A19" s="379"/>
      <c r="B19" s="243" t="s">
        <v>84</v>
      </c>
      <c r="C19" s="240">
        <v>380000</v>
      </c>
      <c r="D19" s="240">
        <v>324000</v>
      </c>
      <c r="E19" s="240">
        <v>72000</v>
      </c>
      <c r="F19" s="240"/>
      <c r="G19" s="240"/>
      <c r="H19" s="241">
        <f>SUM(D19:G19)</f>
        <v>396000</v>
      </c>
    </row>
    <row r="20" spans="1:8" ht="19.5" customHeight="1" thickBot="1" thickTop="1">
      <c r="A20" s="228" t="s">
        <v>17</v>
      </c>
      <c r="B20" s="244" t="s">
        <v>202</v>
      </c>
      <c r="C20" s="233" t="s">
        <v>202</v>
      </c>
      <c r="D20" s="233">
        <f>SUM(D15:D19)</f>
        <v>1106842</v>
      </c>
      <c r="E20" s="233">
        <f>SUM(E15:E19)</f>
        <v>508169</v>
      </c>
      <c r="F20" s="233">
        <f>SUM(F15:F19)</f>
        <v>1442744</v>
      </c>
      <c r="G20" s="233">
        <f>SUM(G15:G19)</f>
        <v>0</v>
      </c>
      <c r="H20" s="234">
        <f>SUM(H15:H19)</f>
        <v>3057755</v>
      </c>
    </row>
    <row r="21" spans="1:8" ht="13.5" thickTop="1">
      <c r="A21" s="380">
        <v>2010</v>
      </c>
      <c r="B21" s="288" t="s">
        <v>267</v>
      </c>
      <c r="C21" s="236">
        <v>857660</v>
      </c>
      <c r="D21" s="236">
        <v>50000</v>
      </c>
      <c r="E21" s="236">
        <v>168000</v>
      </c>
      <c r="F21" s="236"/>
      <c r="G21" s="236">
        <v>0</v>
      </c>
      <c r="H21" s="237">
        <f>SUM(D21:G21)</f>
        <v>218000</v>
      </c>
    </row>
    <row r="22" spans="1:8" ht="13.5" thickBot="1">
      <c r="A22" s="379"/>
      <c r="B22" s="289" t="s">
        <v>268</v>
      </c>
      <c r="C22" s="240">
        <v>500204</v>
      </c>
      <c r="D22" s="240">
        <v>250204</v>
      </c>
      <c r="E22" s="240">
        <v>250000</v>
      </c>
      <c r="F22" s="240"/>
      <c r="G22" s="240"/>
      <c r="H22" s="241">
        <f>SUM(D22:G22)</f>
        <v>500204</v>
      </c>
    </row>
    <row r="23" spans="1:8" ht="19.5" customHeight="1" thickBot="1" thickTop="1">
      <c r="A23" s="228" t="s">
        <v>17</v>
      </c>
      <c r="B23" s="244" t="s">
        <v>202</v>
      </c>
      <c r="C23" s="233" t="s">
        <v>202</v>
      </c>
      <c r="D23" s="233">
        <f>SUM(D21:D22)</f>
        <v>300204</v>
      </c>
      <c r="E23" s="233">
        <f>SUM(E21:E22)</f>
        <v>418000</v>
      </c>
      <c r="F23" s="233">
        <f>SUM(F21:F22)</f>
        <v>0</v>
      </c>
      <c r="G23" s="233">
        <f>SUM(G21:G22)</f>
        <v>0</v>
      </c>
      <c r="H23" s="234">
        <f>SUM(H21:H22)</f>
        <v>718204</v>
      </c>
    </row>
    <row r="24" spans="1:8" ht="14.25" thickBot="1" thickTop="1">
      <c r="A24" s="238">
        <v>2011</v>
      </c>
      <c r="B24" s="300" t="s">
        <v>276</v>
      </c>
      <c r="C24" s="246">
        <v>800000</v>
      </c>
      <c r="D24" s="246">
        <v>520000</v>
      </c>
      <c r="E24" s="246">
        <v>120000</v>
      </c>
      <c r="F24" s="246"/>
      <c r="G24" s="246"/>
      <c r="H24" s="237">
        <f>SUM(D24:G24)</f>
        <v>640000</v>
      </c>
    </row>
    <row r="25" spans="1:8" ht="21.75" customHeight="1" thickBot="1" thickTop="1">
      <c r="A25" s="253" t="s">
        <v>17</v>
      </c>
      <c r="B25" s="244" t="s">
        <v>202</v>
      </c>
      <c r="C25" s="233" t="s">
        <v>202</v>
      </c>
      <c r="D25" s="233">
        <f>SUM(D24:D24)</f>
        <v>520000</v>
      </c>
      <c r="E25" s="233">
        <f>SUM(E24:E24)</f>
        <v>120000</v>
      </c>
      <c r="F25" s="233">
        <f>SUM(F24:F24)</f>
        <v>0</v>
      </c>
      <c r="G25" s="233">
        <f>SUM(G24:G24)</f>
        <v>0</v>
      </c>
      <c r="H25" s="234">
        <f>SUM(H24:H24)</f>
        <v>640000</v>
      </c>
    </row>
    <row r="26" spans="1:8" ht="27" customHeight="1" thickBot="1" thickTop="1">
      <c r="A26" s="375" t="s">
        <v>205</v>
      </c>
      <c r="B26" s="376"/>
      <c r="C26" s="376"/>
      <c r="D26" s="376"/>
      <c r="E26" s="376"/>
      <c r="F26" s="376"/>
      <c r="G26" s="376"/>
      <c r="H26" s="377"/>
    </row>
    <row r="27" spans="1:8" ht="26.25" thickTop="1">
      <c r="A27" s="378">
        <v>2009</v>
      </c>
      <c r="B27" s="223" t="s">
        <v>108</v>
      </c>
      <c r="C27" s="236">
        <v>3252848</v>
      </c>
      <c r="D27" s="236">
        <v>1306442</v>
      </c>
      <c r="E27" s="236">
        <v>0</v>
      </c>
      <c r="F27" s="236">
        <v>0</v>
      </c>
      <c r="G27" s="236">
        <v>0</v>
      </c>
      <c r="H27" s="237">
        <f>SUM(D27:G27)</f>
        <v>1306442</v>
      </c>
    </row>
    <row r="28" spans="1:8" ht="12.75">
      <c r="A28" s="379"/>
      <c r="B28" s="254" t="s">
        <v>91</v>
      </c>
      <c r="C28" s="242">
        <v>72000</v>
      </c>
      <c r="D28" s="242">
        <v>44500</v>
      </c>
      <c r="E28" s="242"/>
      <c r="F28" s="242"/>
      <c r="G28" s="242"/>
      <c r="H28" s="255">
        <f>SUM(D28:G28)</f>
        <v>44500</v>
      </c>
    </row>
    <row r="29" spans="1:8" ht="52.5" customHeight="1" thickBot="1">
      <c r="A29" s="379"/>
      <c r="B29" s="256" t="s">
        <v>206</v>
      </c>
      <c r="C29" s="257">
        <v>1200000</v>
      </c>
      <c r="D29" s="257">
        <v>60014</v>
      </c>
      <c r="E29" s="257"/>
      <c r="F29" s="257"/>
      <c r="G29" s="257"/>
      <c r="H29" s="255">
        <f>SUM(D29:G29)</f>
        <v>60014</v>
      </c>
    </row>
    <row r="30" spans="1:8" ht="14.25" thickBot="1" thickTop="1">
      <c r="A30" s="228" t="s">
        <v>17</v>
      </c>
      <c r="B30" s="244" t="s">
        <v>202</v>
      </c>
      <c r="C30" s="233" t="s">
        <v>202</v>
      </c>
      <c r="D30" s="233">
        <f>SUM(D26:D29)</f>
        <v>1410956</v>
      </c>
      <c r="E30" s="233">
        <f>SUM(E26:E29)</f>
        <v>0</v>
      </c>
      <c r="F30" s="233">
        <f>SUM(F26:F29)</f>
        <v>0</v>
      </c>
      <c r="G30" s="233">
        <f>SUM(G26:G29)</f>
        <v>0</v>
      </c>
      <c r="H30" s="234">
        <f>SUM(H27:H29)</f>
        <v>1410956</v>
      </c>
    </row>
    <row r="31" spans="1:8" ht="17.25" thickBot="1" thickTop="1">
      <c r="A31" s="375" t="s">
        <v>205</v>
      </c>
      <c r="B31" s="376"/>
      <c r="C31" s="376"/>
      <c r="D31" s="376"/>
      <c r="E31" s="376"/>
      <c r="F31" s="376"/>
      <c r="G31" s="376"/>
      <c r="H31" s="377"/>
    </row>
    <row r="32" spans="1:8" ht="39" thickTop="1">
      <c r="A32" s="380">
        <v>2010</v>
      </c>
      <c r="B32" s="290" t="s">
        <v>269</v>
      </c>
      <c r="C32" s="246">
        <v>400000</v>
      </c>
      <c r="D32" s="246">
        <v>400000</v>
      </c>
      <c r="E32" s="291"/>
      <c r="F32" s="291"/>
      <c r="G32" s="291"/>
      <c r="H32" s="292">
        <f>SUM(D32:G32)</f>
        <v>400000</v>
      </c>
    </row>
    <row r="33" spans="1:8" ht="39" thickBot="1">
      <c r="A33" s="386"/>
      <c r="B33" s="293" t="s">
        <v>92</v>
      </c>
      <c r="C33" s="294">
        <v>1000000</v>
      </c>
      <c r="D33" s="294">
        <v>350000</v>
      </c>
      <c r="E33" s="294">
        <v>150000</v>
      </c>
      <c r="F33" s="294"/>
      <c r="G33" s="294"/>
      <c r="H33" s="295">
        <f>SUM(D33:G33)</f>
        <v>500000</v>
      </c>
    </row>
    <row r="34" spans="1:8" ht="14.25" thickBot="1" thickTop="1">
      <c r="A34" s="228" t="s">
        <v>17</v>
      </c>
      <c r="B34" s="244" t="s">
        <v>202</v>
      </c>
      <c r="C34" s="233" t="s">
        <v>202</v>
      </c>
      <c r="D34" s="233">
        <f>SUM(D32:D33)</f>
        <v>750000</v>
      </c>
      <c r="E34" s="233">
        <f>SUM(E33:E33)</f>
        <v>150000</v>
      </c>
      <c r="F34" s="233">
        <f>SUM(F33:F33)</f>
        <v>0</v>
      </c>
      <c r="G34" s="233">
        <f>SUM(G33:G33)</f>
        <v>0</v>
      </c>
      <c r="H34" s="234">
        <f>SUM(H32:H33)</f>
        <v>900000</v>
      </c>
    </row>
    <row r="35" spans="1:8" ht="39.75" thickBot="1" thickTop="1">
      <c r="A35" s="245">
        <v>2011</v>
      </c>
      <c r="B35" s="293" t="s">
        <v>92</v>
      </c>
      <c r="C35" s="294">
        <v>1000000</v>
      </c>
      <c r="D35" s="294">
        <v>350000</v>
      </c>
      <c r="E35" s="294">
        <v>150000</v>
      </c>
      <c r="F35" s="294"/>
      <c r="G35" s="294"/>
      <c r="H35" s="295">
        <f>SUM(D35:G35)</f>
        <v>500000</v>
      </c>
    </row>
    <row r="36" spans="1:8" ht="14.25" thickBot="1" thickTop="1">
      <c r="A36" s="253" t="s">
        <v>17</v>
      </c>
      <c r="B36" s="244" t="s">
        <v>202</v>
      </c>
      <c r="C36" s="233" t="s">
        <v>202</v>
      </c>
      <c r="D36" s="233">
        <f>SUM(D35:D35)</f>
        <v>350000</v>
      </c>
      <c r="E36" s="233">
        <f>SUM(E35:E35)</f>
        <v>150000</v>
      </c>
      <c r="F36" s="233">
        <f>SUM(F35:F35)</f>
        <v>0</v>
      </c>
      <c r="G36" s="233">
        <f>SUM(G35:G35)</f>
        <v>0</v>
      </c>
      <c r="H36" s="234">
        <f>SUM(H35:H35)</f>
        <v>500000</v>
      </c>
    </row>
    <row r="37" spans="1:8" ht="17.25" thickBot="1" thickTop="1">
      <c r="A37" s="387" t="s">
        <v>207</v>
      </c>
      <c r="B37" s="388"/>
      <c r="C37" s="388"/>
      <c r="D37" s="388"/>
      <c r="E37" s="388"/>
      <c r="F37" s="388"/>
      <c r="G37" s="388"/>
      <c r="H37" s="389"/>
    </row>
    <row r="38" spans="1:8" ht="73.5" customHeight="1" thickTop="1">
      <c r="A38" s="379">
        <v>2009</v>
      </c>
      <c r="B38" s="258" t="s">
        <v>72</v>
      </c>
      <c r="C38" s="224">
        <v>740000</v>
      </c>
      <c r="D38" s="224">
        <v>291156</v>
      </c>
      <c r="E38" s="224">
        <v>0</v>
      </c>
      <c r="F38" s="224">
        <v>0</v>
      </c>
      <c r="G38" s="224">
        <v>355600</v>
      </c>
      <c r="H38" s="225">
        <f>SUM(D38:G38)</f>
        <v>646756</v>
      </c>
    </row>
    <row r="39" spans="1:8" ht="18.75" customHeight="1">
      <c r="A39" s="379"/>
      <c r="B39" s="223" t="s">
        <v>208</v>
      </c>
      <c r="C39" s="224">
        <v>7846790</v>
      </c>
      <c r="D39" s="224">
        <v>1050000</v>
      </c>
      <c r="E39" s="224"/>
      <c r="F39" s="224"/>
      <c r="G39" s="224"/>
      <c r="H39" s="225">
        <f>SUM(D39:G39)</f>
        <v>1050000</v>
      </c>
    </row>
    <row r="40" spans="1:8" ht="13.5" thickBot="1">
      <c r="A40" s="379"/>
      <c r="B40" s="223" t="s">
        <v>75</v>
      </c>
      <c r="C40" s="224">
        <v>2812416</v>
      </c>
      <c r="D40" s="224">
        <v>309707</v>
      </c>
      <c r="E40" s="224">
        <v>332593</v>
      </c>
      <c r="F40" s="224"/>
      <c r="G40" s="224">
        <v>407700</v>
      </c>
      <c r="H40" s="225">
        <f>SUM(D40:G40)</f>
        <v>1050000</v>
      </c>
    </row>
    <row r="41" spans="1:8" ht="19.5" customHeight="1" thickBot="1" thickTop="1">
      <c r="A41" s="253" t="s">
        <v>17</v>
      </c>
      <c r="B41" s="244" t="s">
        <v>202</v>
      </c>
      <c r="C41" s="233" t="s">
        <v>202</v>
      </c>
      <c r="D41" s="233">
        <f>SUM(D38:D40)</f>
        <v>1650863</v>
      </c>
      <c r="E41" s="233">
        <f>SUM(E38:E40)</f>
        <v>332593</v>
      </c>
      <c r="F41" s="233">
        <f>SUM(F38:F40)</f>
        <v>0</v>
      </c>
      <c r="G41" s="233">
        <f>SUM(G38:G40)</f>
        <v>763300</v>
      </c>
      <c r="H41" s="234">
        <f>SUM(H38:H40)</f>
        <v>2746756</v>
      </c>
    </row>
    <row r="42" spans="1:8" ht="13.5" thickTop="1">
      <c r="A42" s="379">
        <v>2010</v>
      </c>
      <c r="B42" s="283" t="s">
        <v>265</v>
      </c>
      <c r="C42" s="284">
        <v>6000000</v>
      </c>
      <c r="D42" s="284">
        <v>580000</v>
      </c>
      <c r="E42" s="284"/>
      <c r="F42" s="284">
        <v>0</v>
      </c>
      <c r="G42" s="284">
        <v>960000</v>
      </c>
      <c r="H42" s="285">
        <f>SUM(D42:G42)</f>
        <v>1540000</v>
      </c>
    </row>
    <row r="43" spans="1:8" ht="17.25" customHeight="1">
      <c r="A43" s="379"/>
      <c r="B43" s="286" t="s">
        <v>76</v>
      </c>
      <c r="C43" s="224">
        <v>7846790</v>
      </c>
      <c r="D43" s="224">
        <v>1300000</v>
      </c>
      <c r="E43" s="224"/>
      <c r="F43" s="224">
        <v>0</v>
      </c>
      <c r="G43" s="224"/>
      <c r="H43" s="225">
        <f>SUM(D43:G43)</f>
        <v>1300000</v>
      </c>
    </row>
    <row r="44" spans="1:8" ht="51.75" thickBot="1">
      <c r="A44" s="379"/>
      <c r="B44" s="287" t="s">
        <v>266</v>
      </c>
      <c r="C44" s="259">
        <v>1000000</v>
      </c>
      <c r="D44" s="259">
        <v>50000</v>
      </c>
      <c r="E44" s="259"/>
      <c r="F44" s="259">
        <v>0</v>
      </c>
      <c r="G44" s="259"/>
      <c r="H44" s="260">
        <f>SUM(D44:G44)</f>
        <v>50000</v>
      </c>
    </row>
    <row r="45" spans="1:8" ht="21" customHeight="1" thickBot="1" thickTop="1">
      <c r="A45" s="253" t="s">
        <v>17</v>
      </c>
      <c r="B45" s="244" t="s">
        <v>202</v>
      </c>
      <c r="C45" s="233" t="s">
        <v>202</v>
      </c>
      <c r="D45" s="233">
        <f>SUM(D42:D44)</f>
        <v>1930000</v>
      </c>
      <c r="E45" s="233">
        <f>SUM(E42:E44)</f>
        <v>0</v>
      </c>
      <c r="F45" s="233">
        <f>SUM(F42:F44)</f>
        <v>0</v>
      </c>
      <c r="G45" s="233">
        <f>SUM(G42:G44)</f>
        <v>960000</v>
      </c>
      <c r="H45" s="234">
        <f>SUM(H42:H44)</f>
        <v>2890000</v>
      </c>
    </row>
    <row r="46" spans="1:8" ht="13.5" thickTop="1">
      <c r="A46" s="380">
        <v>2011</v>
      </c>
      <c r="B46" s="283" t="s">
        <v>265</v>
      </c>
      <c r="C46" s="284">
        <v>6000000</v>
      </c>
      <c r="D46" s="246">
        <v>884000</v>
      </c>
      <c r="E46" s="246">
        <v>442000</v>
      </c>
      <c r="F46" s="246"/>
      <c r="G46" s="246">
        <f>1326000-E46</f>
        <v>884000</v>
      </c>
      <c r="H46" s="225">
        <f>SUM(D46:G46)</f>
        <v>2210000</v>
      </c>
    </row>
    <row r="47" spans="1:8" ht="18" customHeight="1">
      <c r="A47" s="379"/>
      <c r="B47" s="300" t="s">
        <v>274</v>
      </c>
      <c r="C47" s="224">
        <v>1000000</v>
      </c>
      <c r="D47" s="248">
        <v>280000</v>
      </c>
      <c r="E47" s="248">
        <v>140000</v>
      </c>
      <c r="F47" s="248"/>
      <c r="G47" s="248">
        <v>280000</v>
      </c>
      <c r="H47" s="225">
        <f>SUM(D47:G47)</f>
        <v>700000</v>
      </c>
    </row>
    <row r="48" spans="1:8" ht="53.25" customHeight="1">
      <c r="A48" s="379"/>
      <c r="B48" s="301" t="s">
        <v>266</v>
      </c>
      <c r="C48" s="226">
        <v>1000000</v>
      </c>
      <c r="D48" s="302">
        <v>100000</v>
      </c>
      <c r="E48" s="302"/>
      <c r="F48" s="302"/>
      <c r="G48" s="302"/>
      <c r="H48" s="225">
        <f>SUM(D48:G48)</f>
        <v>100000</v>
      </c>
    </row>
    <row r="49" spans="1:8" ht="21" customHeight="1" thickBot="1">
      <c r="A49" s="386"/>
      <c r="B49" s="303" t="s">
        <v>275</v>
      </c>
      <c r="C49" s="261">
        <v>7500000</v>
      </c>
      <c r="D49" s="302">
        <v>800000</v>
      </c>
      <c r="E49" s="302">
        <v>240000</v>
      </c>
      <c r="F49" s="302"/>
      <c r="G49" s="302">
        <f>1200000-E49</f>
        <v>960000</v>
      </c>
      <c r="H49" s="225">
        <f>SUM(D49:G49)</f>
        <v>2000000</v>
      </c>
    </row>
    <row r="50" spans="1:8" ht="21.75" customHeight="1" thickBot="1" thickTop="1">
      <c r="A50" s="253" t="s">
        <v>17</v>
      </c>
      <c r="B50" s="244" t="s">
        <v>202</v>
      </c>
      <c r="C50" s="233" t="s">
        <v>202</v>
      </c>
      <c r="D50" s="233">
        <f>SUM(D46:D49)</f>
        <v>2064000</v>
      </c>
      <c r="E50" s="233">
        <f>SUM(E46:E49)</f>
        <v>822000</v>
      </c>
      <c r="F50" s="233">
        <f>SUM(F46:F49)</f>
        <v>0</v>
      </c>
      <c r="G50" s="233">
        <f>SUM(G46:G49)</f>
        <v>2124000</v>
      </c>
      <c r="H50" s="234">
        <f>SUM(H46:H49)</f>
        <v>5010000</v>
      </c>
    </row>
    <row r="51" spans="1:8" ht="17.25" thickBot="1" thickTop="1">
      <c r="A51" s="375" t="s">
        <v>209</v>
      </c>
      <c r="B51" s="376"/>
      <c r="C51" s="376"/>
      <c r="D51" s="376"/>
      <c r="E51" s="376"/>
      <c r="F51" s="376"/>
      <c r="G51" s="376"/>
      <c r="H51" s="377"/>
    </row>
    <row r="52" spans="1:8" ht="26.25" thickTop="1">
      <c r="A52" s="380">
        <v>2009</v>
      </c>
      <c r="B52" s="256" t="s">
        <v>119</v>
      </c>
      <c r="C52" s="246">
        <v>500000</v>
      </c>
      <c r="D52" s="246">
        <v>500000</v>
      </c>
      <c r="E52" s="246">
        <v>0</v>
      </c>
      <c r="F52" s="246">
        <v>0</v>
      </c>
      <c r="G52" s="246">
        <v>0</v>
      </c>
      <c r="H52" s="247">
        <f>SUM(D52:G52)</f>
        <v>500000</v>
      </c>
    </row>
    <row r="53" spans="1:8" ht="12.75">
      <c r="A53" s="379"/>
      <c r="B53" s="262" t="s">
        <v>122</v>
      </c>
      <c r="C53" s="263">
        <v>108000</v>
      </c>
      <c r="D53" s="263">
        <v>108000</v>
      </c>
      <c r="E53" s="263"/>
      <c r="F53" s="263"/>
      <c r="G53" s="263"/>
      <c r="H53" s="249">
        <f>SUM(D53:G53)</f>
        <v>108000</v>
      </c>
    </row>
    <row r="54" spans="1:8" ht="12.75">
      <c r="A54" s="379"/>
      <c r="B54" s="262" t="s">
        <v>123</v>
      </c>
      <c r="C54" s="263">
        <v>10000</v>
      </c>
      <c r="D54" s="263">
        <v>10000</v>
      </c>
      <c r="E54" s="263"/>
      <c r="F54" s="263"/>
      <c r="G54" s="263"/>
      <c r="H54" s="249">
        <f>SUM(D54:G54)</f>
        <v>10000</v>
      </c>
    </row>
    <row r="55" spans="1:8" ht="25.5">
      <c r="A55" s="379"/>
      <c r="B55" s="256" t="s">
        <v>124</v>
      </c>
      <c r="C55" s="248">
        <v>91000</v>
      </c>
      <c r="D55" s="248">
        <v>71000</v>
      </c>
      <c r="E55" s="248"/>
      <c r="F55" s="248">
        <v>0</v>
      </c>
      <c r="G55" s="248">
        <v>0</v>
      </c>
      <c r="H55" s="249">
        <f>SUM(D55:G55)</f>
        <v>71000</v>
      </c>
    </row>
    <row r="56" spans="1:8" ht="13.5" thickBot="1">
      <c r="A56" s="386"/>
      <c r="B56" s="250" t="s">
        <v>210</v>
      </c>
      <c r="C56" s="251">
        <v>60000</v>
      </c>
      <c r="D56" s="251">
        <v>58700</v>
      </c>
      <c r="E56" s="251">
        <v>0</v>
      </c>
      <c r="F56" s="251">
        <v>0</v>
      </c>
      <c r="G56" s="251">
        <v>0</v>
      </c>
      <c r="H56" s="252">
        <f>SUM(D56:G56)</f>
        <v>58700</v>
      </c>
    </row>
    <row r="57" spans="1:8" ht="14.25" thickBot="1" thickTop="1">
      <c r="A57" s="253" t="s">
        <v>17</v>
      </c>
      <c r="B57" s="244" t="s">
        <v>202</v>
      </c>
      <c r="C57" s="233" t="s">
        <v>202</v>
      </c>
      <c r="D57" s="233">
        <f>SUM(D52:D56)</f>
        <v>747700</v>
      </c>
      <c r="E57" s="233">
        <f>SUM(E52:E56)</f>
        <v>0</v>
      </c>
      <c r="F57" s="233">
        <f>SUM(F52:F56)</f>
        <v>0</v>
      </c>
      <c r="G57" s="233">
        <f>SUM(G52:G56)</f>
        <v>0</v>
      </c>
      <c r="H57" s="234">
        <f>SUM(H52:H56)</f>
        <v>747700</v>
      </c>
    </row>
    <row r="58" spans="1:8" ht="26.25" thickTop="1">
      <c r="A58" s="380">
        <v>2010</v>
      </c>
      <c r="B58" s="296" t="s">
        <v>270</v>
      </c>
      <c r="C58" s="284">
        <v>300000</v>
      </c>
      <c r="D58" s="284">
        <v>300000</v>
      </c>
      <c r="E58" s="284"/>
      <c r="F58" s="284">
        <v>0</v>
      </c>
      <c r="G58" s="284">
        <v>0</v>
      </c>
      <c r="H58" s="285">
        <f>SUM(D58:G58)</f>
        <v>300000</v>
      </c>
    </row>
    <row r="59" spans="1:8" ht="12.75">
      <c r="A59" s="379"/>
      <c r="B59" s="300" t="s">
        <v>271</v>
      </c>
      <c r="C59" s="263">
        <v>185000</v>
      </c>
      <c r="D59" s="263">
        <v>185000</v>
      </c>
      <c r="E59" s="263"/>
      <c r="F59" s="263">
        <v>0</v>
      </c>
      <c r="G59" s="263">
        <v>0</v>
      </c>
      <c r="H59" s="297">
        <f>SUM(D59:G59)</f>
        <v>185000</v>
      </c>
    </row>
    <row r="60" spans="1:8" ht="26.25" thickBot="1">
      <c r="A60" s="386"/>
      <c r="B60" s="298" t="s">
        <v>272</v>
      </c>
      <c r="C60" s="251">
        <v>1350000</v>
      </c>
      <c r="D60" s="251">
        <v>684000</v>
      </c>
      <c r="E60" s="251">
        <v>666000</v>
      </c>
      <c r="F60" s="251">
        <v>0</v>
      </c>
      <c r="G60" s="251">
        <v>0</v>
      </c>
      <c r="H60" s="252">
        <f>SUM(D60:G60)</f>
        <v>1350000</v>
      </c>
    </row>
    <row r="61" spans="1:8" ht="14.25" thickBot="1" thickTop="1">
      <c r="A61" s="253" t="s">
        <v>17</v>
      </c>
      <c r="B61" s="244" t="s">
        <v>202</v>
      </c>
      <c r="C61" s="233" t="s">
        <v>202</v>
      </c>
      <c r="D61" s="233">
        <f>SUM(D58:D60)</f>
        <v>1169000</v>
      </c>
      <c r="E61" s="233">
        <f>SUM(E60:E60)</f>
        <v>666000</v>
      </c>
      <c r="F61" s="233">
        <f>SUM(F60:F60)</f>
        <v>0</v>
      </c>
      <c r="G61" s="233">
        <f>SUM(G60:G60)</f>
        <v>0</v>
      </c>
      <c r="H61" s="234">
        <f>SUM(H58:H60)</f>
        <v>1835000</v>
      </c>
    </row>
    <row r="62" spans="1:8" ht="27" thickBot="1" thickTop="1">
      <c r="A62" s="238">
        <v>2011</v>
      </c>
      <c r="B62" s="288" t="s">
        <v>277</v>
      </c>
      <c r="C62" s="248">
        <v>90000</v>
      </c>
      <c r="D62" s="248">
        <v>65000</v>
      </c>
      <c r="E62" s="248">
        <v>25000</v>
      </c>
      <c r="F62" s="248"/>
      <c r="G62" s="248"/>
      <c r="H62" s="297">
        <f>SUM(D62:G62)</f>
        <v>90000</v>
      </c>
    </row>
    <row r="63" spans="1:8" ht="14.25" thickBot="1" thickTop="1">
      <c r="A63" s="253" t="s">
        <v>17</v>
      </c>
      <c r="B63" s="244" t="s">
        <v>202</v>
      </c>
      <c r="C63" s="233" t="s">
        <v>202</v>
      </c>
      <c r="D63" s="233">
        <f>SUM(D62:D62)</f>
        <v>65000</v>
      </c>
      <c r="E63" s="233">
        <f>SUM(E62:E62)</f>
        <v>25000</v>
      </c>
      <c r="F63" s="233">
        <f>SUM(F62:F62)</f>
        <v>0</v>
      </c>
      <c r="G63" s="233">
        <f>SUM(G62:G62)</f>
        <v>0</v>
      </c>
      <c r="H63" s="234">
        <f>SUM(H62:H62)</f>
        <v>90000</v>
      </c>
    </row>
    <row r="64" spans="2:8" ht="13.5" thickTop="1">
      <c r="B64" s="304"/>
      <c r="C64" s="310"/>
      <c r="D64" s="310"/>
      <c r="E64" s="310"/>
      <c r="F64" s="310"/>
      <c r="G64" s="310"/>
      <c r="H64" s="310"/>
    </row>
    <row r="65" spans="2:8" ht="12.75">
      <c r="B65" s="304"/>
      <c r="C65" s="310"/>
      <c r="D65" s="310"/>
      <c r="E65" s="310"/>
      <c r="F65" s="310"/>
      <c r="G65" s="310"/>
      <c r="H65" s="310"/>
    </row>
    <row r="66" spans="2:8" ht="12.75">
      <c r="B66" s="304"/>
      <c r="C66" s="310"/>
      <c r="D66" s="310"/>
      <c r="E66" s="310"/>
      <c r="F66" s="310"/>
      <c r="G66" s="310"/>
      <c r="H66" s="310"/>
    </row>
    <row r="67" spans="2:8" ht="12.75">
      <c r="B67" s="304"/>
      <c r="C67" s="310"/>
      <c r="D67" s="310"/>
      <c r="E67" s="310"/>
      <c r="F67" s="310"/>
      <c r="G67" s="310"/>
      <c r="H67" s="310"/>
    </row>
    <row r="68" spans="2:8" ht="12.75">
      <c r="B68" s="304"/>
      <c r="C68" s="310"/>
      <c r="D68" s="310"/>
      <c r="E68" s="310"/>
      <c r="F68" s="310"/>
      <c r="G68" s="310"/>
      <c r="H68" s="310"/>
    </row>
    <row r="69" spans="2:8" ht="12.75">
      <c r="B69" s="304"/>
      <c r="C69" s="310"/>
      <c r="D69" s="310"/>
      <c r="E69" s="310"/>
      <c r="F69" s="310"/>
      <c r="G69" s="310"/>
      <c r="H69" s="310"/>
    </row>
    <row r="70" spans="2:8" ht="12.75">
      <c r="B70" s="304"/>
      <c r="C70" s="310"/>
      <c r="D70" s="310"/>
      <c r="E70" s="310"/>
      <c r="F70" s="310"/>
      <c r="G70" s="310"/>
      <c r="H70" s="310"/>
    </row>
    <row r="71" spans="2:8" ht="12.75">
      <c r="B71" s="304"/>
      <c r="C71" s="310"/>
      <c r="D71" s="310"/>
      <c r="E71" s="310"/>
      <c r="F71" s="310"/>
      <c r="G71" s="310"/>
      <c r="H71" s="310"/>
    </row>
    <row r="72" spans="2:8" ht="12.75">
      <c r="B72" s="304"/>
      <c r="C72" s="310"/>
      <c r="D72" s="310"/>
      <c r="E72" s="310"/>
      <c r="F72" s="310"/>
      <c r="G72" s="310"/>
      <c r="H72" s="310"/>
    </row>
    <row r="73" spans="2:8" ht="12.75">
      <c r="B73" s="304"/>
      <c r="C73" s="310"/>
      <c r="D73" s="310"/>
      <c r="E73" s="310"/>
      <c r="F73" s="310"/>
      <c r="G73" s="310"/>
      <c r="H73" s="310"/>
    </row>
    <row r="74" spans="2:8" ht="12.75">
      <c r="B74" s="304"/>
      <c r="C74" s="310"/>
      <c r="D74" s="310"/>
      <c r="E74" s="310"/>
      <c r="F74" s="310"/>
      <c r="G74" s="310"/>
      <c r="H74" s="310"/>
    </row>
    <row r="75" spans="2:8" ht="12.75">
      <c r="B75" s="304"/>
      <c r="C75" s="310"/>
      <c r="D75" s="310"/>
      <c r="E75" s="310"/>
      <c r="F75" s="310"/>
      <c r="G75" s="310"/>
      <c r="H75" s="310"/>
    </row>
    <row r="76" spans="2:8" ht="12.75">
      <c r="B76" s="304"/>
      <c r="C76" s="310"/>
      <c r="D76" s="310"/>
      <c r="E76" s="310"/>
      <c r="F76" s="310"/>
      <c r="G76" s="310"/>
      <c r="H76" s="310"/>
    </row>
    <row r="77" spans="2:8" ht="12.75">
      <c r="B77" s="304"/>
      <c r="C77" s="310"/>
      <c r="D77" s="310"/>
      <c r="E77" s="310"/>
      <c r="F77" s="310"/>
      <c r="G77" s="310"/>
      <c r="H77" s="310"/>
    </row>
    <row r="78" spans="2:8" ht="12.75">
      <c r="B78" s="304"/>
      <c r="C78" s="310"/>
      <c r="D78" s="310"/>
      <c r="E78" s="310"/>
      <c r="F78" s="310"/>
      <c r="G78" s="310"/>
      <c r="H78" s="310"/>
    </row>
    <row r="79" spans="2:8" ht="12.75">
      <c r="B79" s="304"/>
      <c r="C79" s="310"/>
      <c r="D79" s="310"/>
      <c r="E79" s="310"/>
      <c r="F79" s="310"/>
      <c r="G79" s="310"/>
      <c r="H79" s="310"/>
    </row>
    <row r="80" spans="2:8" ht="12.75">
      <c r="B80" s="304"/>
      <c r="C80" s="310"/>
      <c r="D80" s="310"/>
      <c r="E80" s="310"/>
      <c r="F80" s="310"/>
      <c r="G80" s="310"/>
      <c r="H80" s="310"/>
    </row>
    <row r="81" spans="2:8" ht="12.75">
      <c r="B81" s="304"/>
      <c r="C81" s="310"/>
      <c r="D81" s="310"/>
      <c r="E81" s="310"/>
      <c r="F81" s="310"/>
      <c r="G81" s="310"/>
      <c r="H81" s="310"/>
    </row>
    <row r="82" spans="2:8" ht="12.75">
      <c r="B82" s="304"/>
      <c r="C82" s="310"/>
      <c r="D82" s="310"/>
      <c r="E82" s="310"/>
      <c r="F82" s="310"/>
      <c r="G82" s="310"/>
      <c r="H82" s="310"/>
    </row>
    <row r="83" spans="2:8" ht="12.75">
      <c r="B83" s="304"/>
      <c r="C83" s="310"/>
      <c r="D83" s="310"/>
      <c r="E83" s="310"/>
      <c r="F83" s="310"/>
      <c r="G83" s="310"/>
      <c r="H83" s="310"/>
    </row>
    <row r="84" spans="2:8" ht="12.75">
      <c r="B84" s="304"/>
      <c r="C84" s="310"/>
      <c r="D84" s="310"/>
      <c r="E84" s="310"/>
      <c r="F84" s="310"/>
      <c r="G84" s="310"/>
      <c r="H84" s="310"/>
    </row>
    <row r="85" spans="2:8" ht="12.75">
      <c r="B85" s="304"/>
      <c r="C85" s="310"/>
      <c r="D85" s="310"/>
      <c r="E85" s="310"/>
      <c r="F85" s="310"/>
      <c r="G85" s="310"/>
      <c r="H85" s="310"/>
    </row>
    <row r="86" spans="2:8" ht="12.75">
      <c r="B86" s="304"/>
      <c r="C86" s="310"/>
      <c r="D86" s="310"/>
      <c r="E86" s="310"/>
      <c r="F86" s="310"/>
      <c r="G86" s="310"/>
      <c r="H86" s="310"/>
    </row>
    <row r="87" spans="2:8" ht="12.75">
      <c r="B87" s="304"/>
      <c r="C87" s="310"/>
      <c r="D87" s="310"/>
      <c r="E87" s="310"/>
      <c r="F87" s="310"/>
      <c r="G87" s="310"/>
      <c r="H87" s="310"/>
    </row>
    <row r="88" spans="2:8" ht="12.75">
      <c r="B88" s="304"/>
      <c r="C88" s="310"/>
      <c r="D88" s="310"/>
      <c r="E88" s="310"/>
      <c r="F88" s="310"/>
      <c r="G88" s="310"/>
      <c r="H88" s="310"/>
    </row>
    <row r="89" spans="2:8" ht="12.75">
      <c r="B89" s="304"/>
      <c r="C89" s="310"/>
      <c r="D89" s="310"/>
      <c r="E89" s="310"/>
      <c r="F89" s="310"/>
      <c r="G89" s="310"/>
      <c r="H89" s="310"/>
    </row>
    <row r="90" spans="2:8" ht="12.75">
      <c r="B90" s="304"/>
      <c r="C90" s="310"/>
      <c r="D90" s="310"/>
      <c r="E90" s="310"/>
      <c r="F90" s="310"/>
      <c r="G90" s="310"/>
      <c r="H90" s="310"/>
    </row>
    <row r="91" spans="2:8" ht="12.75">
      <c r="B91" s="304"/>
      <c r="C91" s="310"/>
      <c r="D91" s="310"/>
      <c r="E91" s="310"/>
      <c r="F91" s="310"/>
      <c r="G91" s="310"/>
      <c r="H91" s="310"/>
    </row>
    <row r="92" spans="2:8" ht="12.75">
      <c r="B92" s="304"/>
      <c r="C92" s="310"/>
      <c r="D92" s="310"/>
      <c r="E92" s="310"/>
      <c r="F92" s="310"/>
      <c r="G92" s="310"/>
      <c r="H92" s="310"/>
    </row>
    <row r="93" spans="2:8" ht="12.75">
      <c r="B93" s="304"/>
      <c r="C93" s="310"/>
      <c r="D93" s="310"/>
      <c r="E93" s="310"/>
      <c r="F93" s="310"/>
      <c r="G93" s="310"/>
      <c r="H93" s="310"/>
    </row>
    <row r="94" spans="2:8" ht="12.75">
      <c r="B94" s="304"/>
      <c r="C94" s="310"/>
      <c r="D94" s="310"/>
      <c r="E94" s="310"/>
      <c r="F94" s="310"/>
      <c r="G94" s="310"/>
      <c r="H94" s="310"/>
    </row>
    <row r="95" spans="2:8" ht="12.75">
      <c r="B95" s="304"/>
      <c r="C95" s="310"/>
      <c r="D95" s="310"/>
      <c r="E95" s="310"/>
      <c r="F95" s="310"/>
      <c r="G95" s="310"/>
      <c r="H95" s="310"/>
    </row>
    <row r="96" spans="2:8" ht="12.75">
      <c r="B96" s="304"/>
      <c r="C96" s="310"/>
      <c r="D96" s="310"/>
      <c r="E96" s="310"/>
      <c r="F96" s="310"/>
      <c r="G96" s="310"/>
      <c r="H96" s="310"/>
    </row>
    <row r="97" spans="2:8" ht="12.75">
      <c r="B97" s="304"/>
      <c r="C97" s="310"/>
      <c r="D97" s="310"/>
      <c r="E97" s="310"/>
      <c r="F97" s="310"/>
      <c r="G97" s="310"/>
      <c r="H97" s="310"/>
    </row>
    <row r="98" spans="2:8" ht="12.75">
      <c r="B98" s="304"/>
      <c r="C98" s="310"/>
      <c r="D98" s="310"/>
      <c r="E98" s="310"/>
      <c r="F98" s="310"/>
      <c r="G98" s="310"/>
      <c r="H98" s="310"/>
    </row>
    <row r="99" spans="2:8" ht="12.75">
      <c r="B99" s="304"/>
      <c r="C99" s="310"/>
      <c r="D99" s="310"/>
      <c r="E99" s="310"/>
      <c r="F99" s="310"/>
      <c r="G99" s="310"/>
      <c r="H99" s="310"/>
    </row>
    <row r="100" spans="2:8" ht="12.75">
      <c r="B100" s="304"/>
      <c r="C100" s="310"/>
      <c r="D100" s="310"/>
      <c r="E100" s="310"/>
      <c r="F100" s="310"/>
      <c r="G100" s="310"/>
      <c r="H100" s="310"/>
    </row>
    <row r="101" spans="2:8" ht="12.75">
      <c r="B101" s="304"/>
      <c r="C101" s="310"/>
      <c r="D101" s="310"/>
      <c r="E101" s="310"/>
      <c r="F101" s="310"/>
      <c r="G101" s="310"/>
      <c r="H101" s="310"/>
    </row>
    <row r="102" spans="2:8" ht="12.75">
      <c r="B102" s="304"/>
      <c r="C102" s="310"/>
      <c r="D102" s="310"/>
      <c r="E102" s="310"/>
      <c r="F102" s="310"/>
      <c r="G102" s="310"/>
      <c r="H102" s="310"/>
    </row>
    <row r="103" spans="2:8" ht="12.75">
      <c r="B103" s="304"/>
      <c r="C103" s="310"/>
      <c r="D103" s="310"/>
      <c r="E103" s="310"/>
      <c r="F103" s="310"/>
      <c r="G103" s="310"/>
      <c r="H103" s="310"/>
    </row>
    <row r="104" spans="2:8" ht="12.75">
      <c r="B104" s="304"/>
      <c r="C104" s="310"/>
      <c r="D104" s="310"/>
      <c r="E104" s="310"/>
      <c r="F104" s="310"/>
      <c r="G104" s="310"/>
      <c r="H104" s="310"/>
    </row>
    <row r="105" spans="2:8" ht="12.75">
      <c r="B105" s="304"/>
      <c r="C105" s="310"/>
      <c r="D105" s="310"/>
      <c r="E105" s="310"/>
      <c r="F105" s="310"/>
      <c r="G105" s="310"/>
      <c r="H105" s="310"/>
    </row>
    <row r="106" spans="2:8" ht="12.75">
      <c r="B106" s="304"/>
      <c r="C106" s="310"/>
      <c r="D106" s="310"/>
      <c r="E106" s="310"/>
      <c r="F106" s="310"/>
      <c r="G106" s="310"/>
      <c r="H106" s="310"/>
    </row>
    <row r="107" spans="2:8" ht="12.75">
      <c r="B107" s="304"/>
      <c r="C107" s="310"/>
      <c r="D107" s="310"/>
      <c r="E107" s="310"/>
      <c r="F107" s="310"/>
      <c r="G107" s="310"/>
      <c r="H107" s="310"/>
    </row>
    <row r="108" spans="2:8" ht="12.75">
      <c r="B108" s="304"/>
      <c r="C108" s="310"/>
      <c r="D108" s="310"/>
      <c r="E108" s="310"/>
      <c r="F108" s="310"/>
      <c r="G108" s="310"/>
      <c r="H108" s="310"/>
    </row>
    <row r="109" spans="2:8" ht="12.75">
      <c r="B109" s="304"/>
      <c r="C109" s="310"/>
      <c r="D109" s="310"/>
      <c r="E109" s="310"/>
      <c r="F109" s="310"/>
      <c r="G109" s="310"/>
      <c r="H109" s="310"/>
    </row>
    <row r="110" spans="2:8" ht="12.75">
      <c r="B110" s="304"/>
      <c r="C110" s="310"/>
      <c r="D110" s="310"/>
      <c r="E110" s="310"/>
      <c r="F110" s="310"/>
      <c r="G110" s="310"/>
      <c r="H110" s="310"/>
    </row>
    <row r="111" spans="2:8" ht="12.75">
      <c r="B111" s="304"/>
      <c r="C111" s="310"/>
      <c r="D111" s="310"/>
      <c r="E111" s="310"/>
      <c r="F111" s="310"/>
      <c r="G111" s="310"/>
      <c r="H111" s="310"/>
    </row>
    <row r="112" spans="2:8" ht="12.75">
      <c r="B112" s="304"/>
      <c r="C112" s="310"/>
      <c r="D112" s="310"/>
      <c r="E112" s="310"/>
      <c r="F112" s="310"/>
      <c r="G112" s="310"/>
      <c r="H112" s="310"/>
    </row>
    <row r="113" spans="2:8" ht="12.75">
      <c r="B113" s="304"/>
      <c r="C113" s="310"/>
      <c r="D113" s="310"/>
      <c r="E113" s="310"/>
      <c r="F113" s="310"/>
      <c r="G113" s="310"/>
      <c r="H113" s="310"/>
    </row>
    <row r="114" spans="2:8" ht="12.75">
      <c r="B114" s="304"/>
      <c r="C114" s="310"/>
      <c r="D114" s="310"/>
      <c r="E114" s="310"/>
      <c r="F114" s="310"/>
      <c r="G114" s="310"/>
      <c r="H114" s="310"/>
    </row>
    <row r="115" spans="2:8" ht="12.75">
      <c r="B115" s="304"/>
      <c r="C115" s="310"/>
      <c r="D115" s="310"/>
      <c r="E115" s="310"/>
      <c r="F115" s="310"/>
      <c r="G115" s="310"/>
      <c r="H115" s="310"/>
    </row>
    <row r="116" spans="2:8" ht="12.75">
      <c r="B116" s="304"/>
      <c r="C116" s="310"/>
      <c r="D116" s="310"/>
      <c r="E116" s="310"/>
      <c r="F116" s="310"/>
      <c r="G116" s="310"/>
      <c r="H116" s="310"/>
    </row>
    <row r="117" spans="2:8" ht="12.75">
      <c r="B117" s="304"/>
      <c r="C117" s="310"/>
      <c r="D117" s="310"/>
      <c r="E117" s="310"/>
      <c r="F117" s="310"/>
      <c r="G117" s="310"/>
      <c r="H117" s="310"/>
    </row>
    <row r="118" spans="2:8" ht="12.75">
      <c r="B118" s="304"/>
      <c r="C118" s="310"/>
      <c r="D118" s="310"/>
      <c r="E118" s="310"/>
      <c r="F118" s="310"/>
      <c r="G118" s="310"/>
      <c r="H118" s="310"/>
    </row>
    <row r="119" spans="2:8" ht="12.75">
      <c r="B119" s="304"/>
      <c r="C119" s="310"/>
      <c r="D119" s="310"/>
      <c r="E119" s="310"/>
      <c r="F119" s="310"/>
      <c r="G119" s="310"/>
      <c r="H119" s="310"/>
    </row>
    <row r="120" spans="2:8" ht="12.75">
      <c r="B120" s="304"/>
      <c r="C120" s="310"/>
      <c r="D120" s="310"/>
      <c r="E120" s="310"/>
      <c r="F120" s="310"/>
      <c r="G120" s="310"/>
      <c r="H120" s="310"/>
    </row>
    <row r="121" spans="2:8" ht="12.75">
      <c r="B121" s="304"/>
      <c r="C121" s="310"/>
      <c r="D121" s="310"/>
      <c r="E121" s="310"/>
      <c r="F121" s="310"/>
      <c r="G121" s="310"/>
      <c r="H121" s="310"/>
    </row>
    <row r="122" spans="2:8" ht="12.75">
      <c r="B122" s="304"/>
      <c r="C122" s="310"/>
      <c r="D122" s="310"/>
      <c r="E122" s="310"/>
      <c r="F122" s="310"/>
      <c r="G122" s="310"/>
      <c r="H122" s="310"/>
    </row>
    <row r="123" spans="2:8" ht="12.75">
      <c r="B123" s="304"/>
      <c r="C123" s="310"/>
      <c r="D123" s="310"/>
      <c r="E123" s="310"/>
      <c r="F123" s="310"/>
      <c r="G123" s="310"/>
      <c r="H123" s="310"/>
    </row>
    <row r="124" spans="2:8" ht="12.75">
      <c r="B124" s="304"/>
      <c r="C124" s="310"/>
      <c r="D124" s="310"/>
      <c r="E124" s="310"/>
      <c r="F124" s="310"/>
      <c r="G124" s="310"/>
      <c r="H124" s="310"/>
    </row>
    <row r="125" spans="2:8" ht="12.75">
      <c r="B125" s="304"/>
      <c r="C125" s="310"/>
      <c r="D125" s="310"/>
      <c r="E125" s="310"/>
      <c r="F125" s="310"/>
      <c r="G125" s="310"/>
      <c r="H125" s="310"/>
    </row>
    <row r="126" spans="2:8" ht="12.75">
      <c r="B126" s="304"/>
      <c r="C126" s="310"/>
      <c r="D126" s="310"/>
      <c r="E126" s="310"/>
      <c r="F126" s="310"/>
      <c r="G126" s="310"/>
      <c r="H126" s="310"/>
    </row>
    <row r="127" spans="2:8" ht="12.75">
      <c r="B127" s="304"/>
      <c r="C127" s="310"/>
      <c r="D127" s="310"/>
      <c r="E127" s="310"/>
      <c r="F127" s="310"/>
      <c r="G127" s="310"/>
      <c r="H127" s="310"/>
    </row>
    <row r="128" spans="2:8" ht="12.75">
      <c r="B128" s="304"/>
      <c r="C128" s="310"/>
      <c r="D128" s="310"/>
      <c r="E128" s="310"/>
      <c r="F128" s="310"/>
      <c r="G128" s="310"/>
      <c r="H128" s="310"/>
    </row>
    <row r="129" spans="2:8" ht="12.75">
      <c r="B129" s="304"/>
      <c r="C129" s="310"/>
      <c r="D129" s="310"/>
      <c r="E129" s="310"/>
      <c r="F129" s="310"/>
      <c r="G129" s="310"/>
      <c r="H129" s="310"/>
    </row>
    <row r="130" spans="2:8" ht="12.75">
      <c r="B130" s="304"/>
      <c r="C130" s="310"/>
      <c r="D130" s="310"/>
      <c r="E130" s="310"/>
      <c r="F130" s="310"/>
      <c r="G130" s="310"/>
      <c r="H130" s="310"/>
    </row>
    <row r="131" spans="2:8" ht="12.75">
      <c r="B131" s="304"/>
      <c r="C131" s="310"/>
      <c r="D131" s="310"/>
      <c r="E131" s="310"/>
      <c r="F131" s="310"/>
      <c r="G131" s="310"/>
      <c r="H131" s="310"/>
    </row>
    <row r="132" spans="2:8" ht="12.75">
      <c r="B132" s="304"/>
      <c r="C132" s="310"/>
      <c r="D132" s="310"/>
      <c r="E132" s="310"/>
      <c r="F132" s="310"/>
      <c r="G132" s="310"/>
      <c r="H132" s="310"/>
    </row>
    <row r="133" spans="2:8" ht="12.75">
      <c r="B133" s="304"/>
      <c r="C133" s="310"/>
      <c r="D133" s="310"/>
      <c r="E133" s="310"/>
      <c r="F133" s="310"/>
      <c r="G133" s="310"/>
      <c r="H133" s="310"/>
    </row>
    <row r="134" spans="2:8" ht="12.75">
      <c r="B134" s="304"/>
      <c r="C134" s="310"/>
      <c r="D134" s="310"/>
      <c r="E134" s="310"/>
      <c r="F134" s="310"/>
      <c r="G134" s="310"/>
      <c r="H134" s="310"/>
    </row>
    <row r="135" spans="2:8" ht="12.75">
      <c r="B135" s="304"/>
      <c r="C135" s="310"/>
      <c r="D135" s="310"/>
      <c r="E135" s="310"/>
      <c r="F135" s="310"/>
      <c r="G135" s="310"/>
      <c r="H135" s="310"/>
    </row>
    <row r="136" spans="2:8" ht="12.75">
      <c r="B136" s="304"/>
      <c r="C136" s="310"/>
      <c r="D136" s="310"/>
      <c r="E136" s="310"/>
      <c r="F136" s="310"/>
      <c r="G136" s="310"/>
      <c r="H136" s="310"/>
    </row>
    <row r="137" spans="2:8" ht="12.75">
      <c r="B137" s="304"/>
      <c r="C137" s="310"/>
      <c r="D137" s="310"/>
      <c r="E137" s="310"/>
      <c r="F137" s="310"/>
      <c r="G137" s="310"/>
      <c r="H137" s="310"/>
    </row>
    <row r="138" spans="2:8" ht="12.75">
      <c r="B138" s="304"/>
      <c r="C138" s="310"/>
      <c r="D138" s="310"/>
      <c r="E138" s="310"/>
      <c r="F138" s="310"/>
      <c r="G138" s="310"/>
      <c r="H138" s="310"/>
    </row>
    <row r="139" spans="2:8" ht="12.75">
      <c r="B139" s="304"/>
      <c r="C139" s="310"/>
      <c r="D139" s="310"/>
      <c r="E139" s="310"/>
      <c r="F139" s="310"/>
      <c r="G139" s="310"/>
      <c r="H139" s="310"/>
    </row>
    <row r="140" spans="2:8" ht="12.75">
      <c r="B140" s="304"/>
      <c r="C140" s="310"/>
      <c r="D140" s="310"/>
      <c r="E140" s="310"/>
      <c r="F140" s="310"/>
      <c r="G140" s="310"/>
      <c r="H140" s="310"/>
    </row>
    <row r="141" spans="2:8" ht="12.75">
      <c r="B141" s="304"/>
      <c r="C141" s="310"/>
      <c r="D141" s="310"/>
      <c r="E141" s="310"/>
      <c r="F141" s="310"/>
      <c r="G141" s="310"/>
      <c r="H141" s="310"/>
    </row>
    <row r="142" spans="2:8" ht="12.75">
      <c r="B142" s="304"/>
      <c r="C142" s="310"/>
      <c r="D142" s="310"/>
      <c r="E142" s="310"/>
      <c r="F142" s="310"/>
      <c r="G142" s="310"/>
      <c r="H142" s="310"/>
    </row>
    <row r="143" spans="2:8" ht="12.75">
      <c r="B143" s="304"/>
      <c r="C143" s="310"/>
      <c r="D143" s="310"/>
      <c r="E143" s="310"/>
      <c r="F143" s="310"/>
      <c r="G143" s="310"/>
      <c r="H143" s="310"/>
    </row>
    <row r="144" spans="2:8" ht="12.75">
      <c r="B144" s="304"/>
      <c r="C144" s="310"/>
      <c r="D144" s="310"/>
      <c r="E144" s="310"/>
      <c r="F144" s="310"/>
      <c r="G144" s="310"/>
      <c r="H144" s="310"/>
    </row>
    <row r="145" spans="2:8" ht="12.75">
      <c r="B145" s="304"/>
      <c r="C145" s="310"/>
      <c r="D145" s="310"/>
      <c r="E145" s="310"/>
      <c r="F145" s="310"/>
      <c r="G145" s="310"/>
      <c r="H145" s="310"/>
    </row>
    <row r="146" spans="2:8" ht="12.75">
      <c r="B146" s="304"/>
      <c r="C146" s="310"/>
      <c r="D146" s="310"/>
      <c r="E146" s="310"/>
      <c r="F146" s="310"/>
      <c r="G146" s="310"/>
      <c r="H146" s="310"/>
    </row>
    <row r="147" spans="2:8" ht="12.75">
      <c r="B147" s="304"/>
      <c r="C147" s="310"/>
      <c r="D147" s="310"/>
      <c r="E147" s="310"/>
      <c r="F147" s="310"/>
      <c r="G147" s="310"/>
      <c r="H147" s="310"/>
    </row>
    <row r="148" spans="2:8" ht="12.75">
      <c r="B148" s="304"/>
      <c r="C148" s="310"/>
      <c r="D148" s="310"/>
      <c r="E148" s="310"/>
      <c r="F148" s="310"/>
      <c r="G148" s="310"/>
      <c r="H148" s="310"/>
    </row>
    <row r="149" spans="2:8" ht="12.75">
      <c r="B149" s="304"/>
      <c r="C149" s="310"/>
      <c r="D149" s="310"/>
      <c r="E149" s="310"/>
      <c r="F149" s="310"/>
      <c r="G149" s="310"/>
      <c r="H149" s="310"/>
    </row>
    <row r="150" spans="2:8" ht="12.75">
      <c r="B150" s="304"/>
      <c r="C150" s="310"/>
      <c r="D150" s="310"/>
      <c r="E150" s="310"/>
      <c r="F150" s="310"/>
      <c r="G150" s="310"/>
      <c r="H150" s="310"/>
    </row>
    <row r="151" spans="2:8" ht="12.75">
      <c r="B151" s="304"/>
      <c r="C151" s="310"/>
      <c r="D151" s="310"/>
      <c r="E151" s="310"/>
      <c r="F151" s="310"/>
      <c r="G151" s="310"/>
      <c r="H151" s="310"/>
    </row>
    <row r="152" spans="2:8" ht="12.75">
      <c r="B152" s="304"/>
      <c r="C152" s="310"/>
      <c r="D152" s="310"/>
      <c r="E152" s="310"/>
      <c r="F152" s="310"/>
      <c r="G152" s="310"/>
      <c r="H152" s="310"/>
    </row>
    <row r="153" spans="2:8" ht="12.75">
      <c r="B153" s="304"/>
      <c r="C153" s="310"/>
      <c r="D153" s="310"/>
      <c r="E153" s="310"/>
      <c r="F153" s="310"/>
      <c r="G153" s="310"/>
      <c r="H153" s="310"/>
    </row>
    <row r="154" spans="2:8" ht="12.75">
      <c r="B154" s="304"/>
      <c r="C154" s="310"/>
      <c r="D154" s="310"/>
      <c r="E154" s="310"/>
      <c r="F154" s="310"/>
      <c r="G154" s="310"/>
      <c r="H154" s="310"/>
    </row>
    <row r="155" spans="2:8" ht="12.75">
      <c r="B155" s="304"/>
      <c r="C155" s="310"/>
      <c r="D155" s="310"/>
      <c r="E155" s="310"/>
      <c r="F155" s="310"/>
      <c r="G155" s="310"/>
      <c r="H155" s="310"/>
    </row>
    <row r="156" spans="2:8" ht="12.75">
      <c r="B156" s="304"/>
      <c r="C156" s="310"/>
      <c r="D156" s="310"/>
      <c r="E156" s="310"/>
      <c r="F156" s="310"/>
      <c r="G156" s="310"/>
      <c r="H156" s="310"/>
    </row>
    <row r="157" spans="3:8" ht="12.75">
      <c r="C157" s="310"/>
      <c r="D157" s="310"/>
      <c r="E157" s="310"/>
      <c r="F157" s="310"/>
      <c r="G157" s="310"/>
      <c r="H157" s="310"/>
    </row>
    <row r="158" spans="3:8" ht="12.75">
      <c r="C158" s="310"/>
      <c r="D158" s="310"/>
      <c r="E158" s="310"/>
      <c r="F158" s="310"/>
      <c r="G158" s="310"/>
      <c r="H158" s="310"/>
    </row>
    <row r="159" spans="3:8" ht="12.75">
      <c r="C159" s="310"/>
      <c r="D159" s="310"/>
      <c r="E159" s="310"/>
      <c r="F159" s="310"/>
      <c r="G159" s="310"/>
      <c r="H159" s="310"/>
    </row>
    <row r="160" spans="3:8" ht="12.75">
      <c r="C160" s="310"/>
      <c r="D160" s="310"/>
      <c r="E160" s="310"/>
      <c r="F160" s="310"/>
      <c r="G160" s="310"/>
      <c r="H160" s="310"/>
    </row>
    <row r="161" spans="3:8" ht="12.75">
      <c r="C161" s="310"/>
      <c r="D161" s="310"/>
      <c r="E161" s="310"/>
      <c r="F161" s="310"/>
      <c r="G161" s="310"/>
      <c r="H161" s="310"/>
    </row>
    <row r="162" spans="3:8" ht="12.75">
      <c r="C162" s="310"/>
      <c r="D162" s="310"/>
      <c r="E162" s="310"/>
      <c r="F162" s="310"/>
      <c r="G162" s="310"/>
      <c r="H162" s="310"/>
    </row>
    <row r="163" spans="3:8" ht="12.75">
      <c r="C163" s="310"/>
      <c r="D163" s="310"/>
      <c r="E163" s="310"/>
      <c r="F163" s="310"/>
      <c r="G163" s="310"/>
      <c r="H163" s="310"/>
    </row>
    <row r="164" spans="3:8" ht="12.75">
      <c r="C164" s="310"/>
      <c r="D164" s="310"/>
      <c r="E164" s="310"/>
      <c r="F164" s="310"/>
      <c r="G164" s="310"/>
      <c r="H164" s="310"/>
    </row>
    <row r="165" spans="3:8" ht="12.75">
      <c r="C165" s="310"/>
      <c r="D165" s="310"/>
      <c r="E165" s="310"/>
      <c r="F165" s="310"/>
      <c r="G165" s="310"/>
      <c r="H165" s="310"/>
    </row>
    <row r="166" spans="3:8" ht="12.75">
      <c r="C166" s="310"/>
      <c r="D166" s="310"/>
      <c r="E166" s="310"/>
      <c r="F166" s="310"/>
      <c r="G166" s="310"/>
      <c r="H166" s="310"/>
    </row>
    <row r="167" spans="3:8" ht="12.75">
      <c r="C167" s="310"/>
      <c r="D167" s="310"/>
      <c r="E167" s="310"/>
      <c r="F167" s="310"/>
      <c r="G167" s="310"/>
      <c r="H167" s="310"/>
    </row>
    <row r="168" spans="3:8" ht="12.75">
      <c r="C168" s="310"/>
      <c r="D168" s="310"/>
      <c r="E168" s="310"/>
      <c r="F168" s="310"/>
      <c r="G168" s="310"/>
      <c r="H168" s="310"/>
    </row>
    <row r="169" spans="3:8" ht="12.75">
      <c r="C169" s="310"/>
      <c r="D169" s="310"/>
      <c r="E169" s="310"/>
      <c r="F169" s="310"/>
      <c r="G169" s="310"/>
      <c r="H169" s="310"/>
    </row>
    <row r="170" spans="3:8" ht="12.75">
      <c r="C170" s="310"/>
      <c r="D170" s="310"/>
      <c r="E170" s="310"/>
      <c r="F170" s="310"/>
      <c r="G170" s="310"/>
      <c r="H170" s="310"/>
    </row>
    <row r="171" spans="3:8" ht="12.75">
      <c r="C171" s="310"/>
      <c r="D171" s="310"/>
      <c r="E171" s="310"/>
      <c r="F171" s="310"/>
      <c r="G171" s="310"/>
      <c r="H171" s="310"/>
    </row>
    <row r="172" spans="3:8" ht="12.75">
      <c r="C172" s="310"/>
      <c r="D172" s="310"/>
      <c r="E172" s="310"/>
      <c r="F172" s="310"/>
      <c r="G172" s="310"/>
      <c r="H172" s="310"/>
    </row>
    <row r="173" spans="3:8" ht="12.75">
      <c r="C173" s="310"/>
      <c r="D173" s="310"/>
      <c r="E173" s="310"/>
      <c r="F173" s="310"/>
      <c r="G173" s="310"/>
      <c r="H173" s="310"/>
    </row>
    <row r="174" spans="3:8" ht="12.75">
      <c r="C174" s="310"/>
      <c r="D174" s="310"/>
      <c r="E174" s="310"/>
      <c r="F174" s="310"/>
      <c r="G174" s="310"/>
      <c r="H174" s="310"/>
    </row>
    <row r="175" spans="3:8" ht="12.75">
      <c r="C175" s="310"/>
      <c r="D175" s="310"/>
      <c r="E175" s="310"/>
      <c r="F175" s="310"/>
      <c r="G175" s="310"/>
      <c r="H175" s="310"/>
    </row>
    <row r="176" spans="3:8" ht="12.75">
      <c r="C176" s="310"/>
      <c r="D176" s="310"/>
      <c r="E176" s="310"/>
      <c r="F176" s="310"/>
      <c r="G176" s="310"/>
      <c r="H176" s="310"/>
    </row>
    <row r="177" spans="3:8" ht="12.75">
      <c r="C177" s="310"/>
      <c r="D177" s="310"/>
      <c r="E177" s="310"/>
      <c r="F177" s="310"/>
      <c r="G177" s="310"/>
      <c r="H177" s="310"/>
    </row>
    <row r="178" spans="3:8" ht="12.75">
      <c r="C178" s="310"/>
      <c r="D178" s="310"/>
      <c r="E178" s="310"/>
      <c r="F178" s="310"/>
      <c r="G178" s="310"/>
      <c r="H178" s="310"/>
    </row>
    <row r="179" spans="3:8" ht="12.75">
      <c r="C179" s="310"/>
      <c r="D179" s="310"/>
      <c r="E179" s="310"/>
      <c r="F179" s="310"/>
      <c r="G179" s="310"/>
      <c r="H179" s="310"/>
    </row>
    <row r="180" spans="3:8" ht="12.75">
      <c r="C180" s="310"/>
      <c r="D180" s="310"/>
      <c r="E180" s="310"/>
      <c r="F180" s="310"/>
      <c r="G180" s="310"/>
      <c r="H180" s="310"/>
    </row>
    <row r="181" spans="3:8" ht="12.75">
      <c r="C181" s="310"/>
      <c r="D181" s="310"/>
      <c r="E181" s="310"/>
      <c r="F181" s="310"/>
      <c r="G181" s="310"/>
      <c r="H181" s="310"/>
    </row>
    <row r="182" spans="3:8" ht="12.75">
      <c r="C182" s="310"/>
      <c r="D182" s="310"/>
      <c r="E182" s="310"/>
      <c r="F182" s="310"/>
      <c r="G182" s="310"/>
      <c r="H182" s="310"/>
    </row>
    <row r="183" spans="3:8" ht="12.75">
      <c r="C183" s="310"/>
      <c r="D183" s="310"/>
      <c r="E183" s="310"/>
      <c r="F183" s="310"/>
      <c r="G183" s="310"/>
      <c r="H183" s="310"/>
    </row>
    <row r="184" spans="3:8" ht="12.75">
      <c r="C184" s="310"/>
      <c r="D184" s="310"/>
      <c r="E184" s="310"/>
      <c r="F184" s="310"/>
      <c r="G184" s="310"/>
      <c r="H184" s="310"/>
    </row>
    <row r="185" spans="3:8" ht="12.75">
      <c r="C185" s="310"/>
      <c r="D185" s="310"/>
      <c r="E185" s="310"/>
      <c r="F185" s="310"/>
      <c r="G185" s="310"/>
      <c r="H185" s="310"/>
    </row>
    <row r="186" spans="3:8" ht="12.75">
      <c r="C186" s="310"/>
      <c r="D186" s="310"/>
      <c r="E186" s="310"/>
      <c r="F186" s="310"/>
      <c r="G186" s="310"/>
      <c r="H186" s="310"/>
    </row>
    <row r="187" spans="3:8" ht="12.75">
      <c r="C187" s="310"/>
      <c r="D187" s="310"/>
      <c r="E187" s="310"/>
      <c r="F187" s="310"/>
      <c r="G187" s="310"/>
      <c r="H187" s="310"/>
    </row>
    <row r="188" spans="3:8" ht="12.75">
      <c r="C188" s="310"/>
      <c r="D188" s="310"/>
      <c r="E188" s="310"/>
      <c r="F188" s="310"/>
      <c r="G188" s="310"/>
      <c r="H188" s="310"/>
    </row>
    <row r="189" spans="3:8" ht="12.75">
      <c r="C189" s="310"/>
      <c r="D189" s="310"/>
      <c r="E189" s="310"/>
      <c r="F189" s="310"/>
      <c r="G189" s="310"/>
      <c r="H189" s="310"/>
    </row>
    <row r="190" spans="3:8" ht="12.75">
      <c r="C190" s="310"/>
      <c r="D190" s="310"/>
      <c r="E190" s="310"/>
      <c r="F190" s="310"/>
      <c r="G190" s="310"/>
      <c r="H190" s="310"/>
    </row>
    <row r="191" spans="3:8" ht="12.75">
      <c r="C191" s="310"/>
      <c r="D191" s="310"/>
      <c r="E191" s="310"/>
      <c r="F191" s="310"/>
      <c r="G191" s="310"/>
      <c r="H191" s="310"/>
    </row>
    <row r="192" spans="3:8" ht="12.75">
      <c r="C192" s="310"/>
      <c r="D192" s="310"/>
      <c r="E192" s="310"/>
      <c r="F192" s="310"/>
      <c r="G192" s="310"/>
      <c r="H192" s="310"/>
    </row>
    <row r="193" spans="3:8" ht="12.75">
      <c r="C193" s="310"/>
      <c r="D193" s="310"/>
      <c r="E193" s="310"/>
      <c r="F193" s="310"/>
      <c r="G193" s="310"/>
      <c r="H193" s="310"/>
    </row>
    <row r="194" spans="3:8" ht="12.75">
      <c r="C194" s="310"/>
      <c r="D194" s="310"/>
      <c r="E194" s="310"/>
      <c r="F194" s="310"/>
      <c r="G194" s="310"/>
      <c r="H194" s="310"/>
    </row>
    <row r="195" spans="3:8" ht="12.75">
      <c r="C195" s="310"/>
      <c r="D195" s="310"/>
      <c r="E195" s="310"/>
      <c r="F195" s="310"/>
      <c r="G195" s="310"/>
      <c r="H195" s="310"/>
    </row>
    <row r="196" spans="3:8" ht="12.75">
      <c r="C196" s="310"/>
      <c r="D196" s="310"/>
      <c r="E196" s="310"/>
      <c r="F196" s="310"/>
      <c r="G196" s="310"/>
      <c r="H196" s="310"/>
    </row>
    <row r="197" spans="3:8" ht="12.75">
      <c r="C197" s="310"/>
      <c r="D197" s="310"/>
      <c r="E197" s="310"/>
      <c r="F197" s="310"/>
      <c r="G197" s="310"/>
      <c r="H197" s="310"/>
    </row>
    <row r="198" spans="3:8" ht="12.75">
      <c r="C198" s="310"/>
      <c r="D198" s="310"/>
      <c r="E198" s="310"/>
      <c r="F198" s="310"/>
      <c r="G198" s="310"/>
      <c r="H198" s="310"/>
    </row>
    <row r="199" spans="3:8" ht="12.75">
      <c r="C199" s="310"/>
      <c r="D199" s="310"/>
      <c r="E199" s="310"/>
      <c r="F199" s="310"/>
      <c r="G199" s="310"/>
      <c r="H199" s="310"/>
    </row>
    <row r="200" spans="3:8" ht="12.75">
      <c r="C200" s="310"/>
      <c r="D200" s="310"/>
      <c r="E200" s="310"/>
      <c r="F200" s="310"/>
      <c r="G200" s="310"/>
      <c r="H200" s="310"/>
    </row>
    <row r="201" spans="3:8" ht="12.75">
      <c r="C201" s="310"/>
      <c r="D201" s="310"/>
      <c r="E201" s="310"/>
      <c r="F201" s="310"/>
      <c r="G201" s="310"/>
      <c r="H201" s="310"/>
    </row>
    <row r="202" spans="3:8" ht="12.75">
      <c r="C202" s="310"/>
      <c r="D202" s="310"/>
      <c r="E202" s="310"/>
      <c r="F202" s="310"/>
      <c r="G202" s="310"/>
      <c r="H202" s="310"/>
    </row>
    <row r="203" spans="3:8" ht="12.75">
      <c r="C203" s="310"/>
      <c r="D203" s="310"/>
      <c r="E203" s="310"/>
      <c r="F203" s="310"/>
      <c r="G203" s="310"/>
      <c r="H203" s="310"/>
    </row>
    <row r="204" spans="3:8" ht="12.75">
      <c r="C204" s="310"/>
      <c r="D204" s="310"/>
      <c r="E204" s="310"/>
      <c r="F204" s="310"/>
      <c r="G204" s="310"/>
      <c r="H204" s="310"/>
    </row>
    <row r="205" spans="3:8" ht="12.75">
      <c r="C205" s="310"/>
      <c r="D205" s="310"/>
      <c r="E205" s="310"/>
      <c r="F205" s="310"/>
      <c r="G205" s="310"/>
      <c r="H205" s="310"/>
    </row>
    <row r="206" spans="3:8" ht="12.75">
      <c r="C206" s="310"/>
      <c r="D206" s="310"/>
      <c r="E206" s="310"/>
      <c r="F206" s="310"/>
      <c r="G206" s="310"/>
      <c r="H206" s="310"/>
    </row>
    <row r="207" spans="3:8" ht="12.75">
      <c r="C207" s="310"/>
      <c r="D207" s="310"/>
      <c r="E207" s="310"/>
      <c r="F207" s="310"/>
      <c r="G207" s="310"/>
      <c r="H207" s="310"/>
    </row>
    <row r="208" spans="3:8" ht="12.75">
      <c r="C208" s="310"/>
      <c r="D208" s="310"/>
      <c r="E208" s="310"/>
      <c r="F208" s="310"/>
      <c r="G208" s="310"/>
      <c r="H208" s="310"/>
    </row>
    <row r="209" spans="3:8" ht="12.75">
      <c r="C209" s="310"/>
      <c r="D209" s="310"/>
      <c r="E209" s="310"/>
      <c r="F209" s="310"/>
      <c r="G209" s="310"/>
      <c r="H209" s="310"/>
    </row>
    <row r="210" spans="3:8" ht="12.75">
      <c r="C210" s="310"/>
      <c r="D210" s="310"/>
      <c r="E210" s="310"/>
      <c r="F210" s="310"/>
      <c r="G210" s="310"/>
      <c r="H210" s="310"/>
    </row>
    <row r="211" spans="3:8" ht="12.75">
      <c r="C211" s="310"/>
      <c r="D211" s="310"/>
      <c r="E211" s="310"/>
      <c r="F211" s="310"/>
      <c r="G211" s="310"/>
      <c r="H211" s="310"/>
    </row>
    <row r="212" spans="3:8" ht="12.75">
      <c r="C212" s="310"/>
      <c r="D212" s="310"/>
      <c r="E212" s="310"/>
      <c r="F212" s="310"/>
      <c r="G212" s="310"/>
      <c r="H212" s="310"/>
    </row>
    <row r="213" spans="3:8" ht="12.75">
      <c r="C213" s="310"/>
      <c r="D213" s="310"/>
      <c r="E213" s="310"/>
      <c r="F213" s="310"/>
      <c r="G213" s="310"/>
      <c r="H213" s="310"/>
    </row>
    <row r="214" spans="3:8" ht="12.75">
      <c r="C214" s="310"/>
      <c r="D214" s="310"/>
      <c r="E214" s="310"/>
      <c r="F214" s="310"/>
      <c r="G214" s="310"/>
      <c r="H214" s="310"/>
    </row>
    <row r="215" spans="3:8" ht="12.75">
      <c r="C215" s="310"/>
      <c r="D215" s="310"/>
      <c r="E215" s="310"/>
      <c r="F215" s="310"/>
      <c r="G215" s="310"/>
      <c r="H215" s="310"/>
    </row>
    <row r="216" spans="3:8" ht="12.75">
      <c r="C216" s="310"/>
      <c r="D216" s="310"/>
      <c r="E216" s="310"/>
      <c r="F216" s="310"/>
      <c r="G216" s="310"/>
      <c r="H216" s="310"/>
    </row>
    <row r="217" spans="3:8" ht="12.75">
      <c r="C217" s="310"/>
      <c r="D217" s="310"/>
      <c r="E217" s="310"/>
      <c r="F217" s="310"/>
      <c r="G217" s="310"/>
      <c r="H217" s="310"/>
    </row>
    <row r="218" spans="3:8" ht="12.75">
      <c r="C218" s="310"/>
      <c r="D218" s="310"/>
      <c r="E218" s="310"/>
      <c r="F218" s="310"/>
      <c r="G218" s="310"/>
      <c r="H218" s="310"/>
    </row>
    <row r="219" spans="3:8" ht="12.75">
      <c r="C219" s="310"/>
      <c r="D219" s="310"/>
      <c r="E219" s="310"/>
      <c r="F219" s="310"/>
      <c r="G219" s="310"/>
      <c r="H219" s="310"/>
    </row>
    <row r="220" spans="3:8" ht="12.75">
      <c r="C220" s="310"/>
      <c r="D220" s="310"/>
      <c r="E220" s="310"/>
      <c r="F220" s="310"/>
      <c r="G220" s="310"/>
      <c r="H220" s="310"/>
    </row>
    <row r="221" spans="3:8" ht="12.75">
      <c r="C221" s="310"/>
      <c r="D221" s="310"/>
      <c r="E221" s="310"/>
      <c r="F221" s="310"/>
      <c r="G221" s="310"/>
      <c r="H221" s="310"/>
    </row>
  </sheetData>
  <mergeCells count="22">
    <mergeCell ref="A52:A56"/>
    <mergeCell ref="A32:A33"/>
    <mergeCell ref="A58:A60"/>
    <mergeCell ref="A31:H31"/>
    <mergeCell ref="A42:A44"/>
    <mergeCell ref="A46:A49"/>
    <mergeCell ref="A51:H51"/>
    <mergeCell ref="A37:H37"/>
    <mergeCell ref="A38:A40"/>
    <mergeCell ref="A26:H26"/>
    <mergeCell ref="A27:A29"/>
    <mergeCell ref="A21:A22"/>
    <mergeCell ref="A9:H9"/>
    <mergeCell ref="A10:A11"/>
    <mergeCell ref="A15:H15"/>
    <mergeCell ref="A16:A19"/>
    <mergeCell ref="A1:C1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2"/>
  <sheetViews>
    <sheetView workbookViewId="0" topLeftCell="B1">
      <selection activeCell="A3" sqref="A3:L3"/>
    </sheetView>
  </sheetViews>
  <sheetFormatPr defaultColWidth="9.140625" defaultRowHeight="12.75"/>
  <cols>
    <col min="1" max="1" width="2.8515625" style="3" customWidth="1"/>
    <col min="2" max="2" width="27.7109375" style="3" customWidth="1"/>
    <col min="3" max="3" width="11.28125" style="3" customWidth="1"/>
    <col min="4" max="4" width="11.421875" style="3" customWidth="1"/>
    <col min="5" max="5" width="14.7109375" style="3" bestFit="1" customWidth="1"/>
    <col min="6" max="6" width="10.8515625" style="3" customWidth="1"/>
    <col min="7" max="7" width="11.28125" style="3" customWidth="1"/>
    <col min="8" max="8" width="8.28125" style="3" customWidth="1"/>
    <col min="9" max="9" width="11.00390625" style="3" customWidth="1"/>
    <col min="10" max="10" width="11.8515625" style="3" customWidth="1"/>
    <col min="11" max="11" width="9.421875" style="3" customWidth="1"/>
    <col min="12" max="12" width="10.8515625" style="3" customWidth="1"/>
    <col min="13" max="16384" width="9.140625" style="3" customWidth="1"/>
  </cols>
  <sheetData>
    <row r="1" spans="2:12" ht="30" customHeight="1">
      <c r="B1" s="368" t="s">
        <v>287</v>
      </c>
      <c r="C1" s="368"/>
      <c r="D1" s="368"/>
      <c r="G1" s="364" t="s">
        <v>125</v>
      </c>
      <c r="H1" s="364"/>
      <c r="I1" s="364"/>
      <c r="J1" s="364"/>
      <c r="K1" s="364"/>
      <c r="L1" s="364"/>
    </row>
    <row r="2" spans="7:11" ht="12.75">
      <c r="G2" s="164"/>
      <c r="H2" s="164"/>
      <c r="I2" s="164"/>
      <c r="J2" s="164"/>
      <c r="K2" s="164"/>
    </row>
    <row r="3" spans="1:43" ht="30" customHeight="1">
      <c r="A3" s="390" t="s">
        <v>126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</row>
    <row r="4" spans="1:43" ht="37.5" customHeight="1">
      <c r="A4" s="392" t="s">
        <v>127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</row>
    <row r="5" ht="15" customHeight="1" thickBot="1"/>
    <row r="6" spans="1:12" ht="14.25" customHeight="1" thickTop="1">
      <c r="A6" s="393" t="s">
        <v>128</v>
      </c>
      <c r="B6" s="395" t="s">
        <v>129</v>
      </c>
      <c r="C6" s="397" t="s">
        <v>130</v>
      </c>
      <c r="D6" s="397" t="s">
        <v>131</v>
      </c>
      <c r="E6" s="399"/>
      <c r="F6" s="400"/>
      <c r="G6" s="400"/>
      <c r="H6" s="400"/>
      <c r="I6" s="400"/>
      <c r="J6" s="400"/>
      <c r="K6" s="400"/>
      <c r="L6" s="401"/>
    </row>
    <row r="7" spans="1:12" ht="12.75" customHeight="1">
      <c r="A7" s="394"/>
      <c r="B7" s="396"/>
      <c r="C7" s="398"/>
      <c r="D7" s="398"/>
      <c r="E7" s="402" t="s">
        <v>132</v>
      </c>
      <c r="F7" s="402"/>
      <c r="G7" s="402"/>
      <c r="H7" s="402"/>
      <c r="I7" s="402"/>
      <c r="J7" s="402"/>
      <c r="K7" s="402"/>
      <c r="L7" s="403"/>
    </row>
    <row r="8" spans="1:12" ht="16.5" customHeight="1">
      <c r="A8" s="394"/>
      <c r="B8" s="396"/>
      <c r="C8" s="398"/>
      <c r="D8" s="398"/>
      <c r="E8" s="404" t="s">
        <v>133</v>
      </c>
      <c r="F8" s="404"/>
      <c r="G8" s="404"/>
      <c r="H8" s="404"/>
      <c r="I8" s="404" t="s">
        <v>134</v>
      </c>
      <c r="J8" s="404"/>
      <c r="K8" s="404"/>
      <c r="L8" s="405"/>
    </row>
    <row r="9" spans="1:12" ht="12.75" customHeight="1">
      <c r="A9" s="394"/>
      <c r="B9" s="396"/>
      <c r="C9" s="398"/>
      <c r="D9" s="398"/>
      <c r="E9" s="406" t="s">
        <v>135</v>
      </c>
      <c r="F9" s="407" t="s">
        <v>136</v>
      </c>
      <c r="G9" s="408"/>
      <c r="H9" s="409"/>
      <c r="I9" s="406" t="s">
        <v>137</v>
      </c>
      <c r="J9" s="406" t="s">
        <v>136</v>
      </c>
      <c r="K9" s="406"/>
      <c r="L9" s="410"/>
    </row>
    <row r="10" spans="1:12" ht="30.75" customHeight="1">
      <c r="A10" s="394"/>
      <c r="B10" s="396"/>
      <c r="C10" s="398"/>
      <c r="D10" s="398"/>
      <c r="E10" s="406"/>
      <c r="F10" s="165" t="s">
        <v>62</v>
      </c>
      <c r="G10" s="165" t="s">
        <v>138</v>
      </c>
      <c r="H10" s="165" t="s">
        <v>139</v>
      </c>
      <c r="I10" s="406"/>
      <c r="J10" s="167" t="s">
        <v>140</v>
      </c>
      <c r="K10" s="165" t="s">
        <v>138</v>
      </c>
      <c r="L10" s="166" t="s">
        <v>139</v>
      </c>
    </row>
    <row r="11" spans="1:12" ht="12" customHeight="1">
      <c r="A11" s="271">
        <v>1</v>
      </c>
      <c r="B11" s="272">
        <v>2</v>
      </c>
      <c r="C11" s="273">
        <v>3</v>
      </c>
      <c r="D11" s="273">
        <v>4</v>
      </c>
      <c r="E11" s="272">
        <v>5</v>
      </c>
      <c r="F11" s="272">
        <v>6</v>
      </c>
      <c r="G11" s="273">
        <v>7</v>
      </c>
      <c r="H11" s="272">
        <v>8</v>
      </c>
      <c r="I11" s="272">
        <v>9</v>
      </c>
      <c r="J11" s="272">
        <v>10</v>
      </c>
      <c r="K11" s="273">
        <v>11</v>
      </c>
      <c r="L11" s="274">
        <v>12</v>
      </c>
    </row>
    <row r="12" spans="1:12" ht="29.25" customHeight="1">
      <c r="A12" s="168" t="s">
        <v>141</v>
      </c>
      <c r="B12" s="169" t="s">
        <v>142</v>
      </c>
      <c r="C12" s="170"/>
      <c r="D12" s="171">
        <f>E12+I12</f>
        <v>1798668</v>
      </c>
      <c r="E12" s="171">
        <f>SUM(F12:H12)</f>
        <v>355924</v>
      </c>
      <c r="F12" s="172">
        <f>F18+F24+F30</f>
        <v>355924</v>
      </c>
      <c r="G12" s="173"/>
      <c r="H12" s="173"/>
      <c r="I12" s="171">
        <f>SUM(J12:L12)</f>
        <v>1442744</v>
      </c>
      <c r="J12" s="173"/>
      <c r="K12" s="173"/>
      <c r="L12" s="174">
        <f>L18+L30</f>
        <v>1442744</v>
      </c>
    </row>
    <row r="13" spans="1:12" ht="17.25" customHeight="1">
      <c r="A13" s="411" t="s">
        <v>143</v>
      </c>
      <c r="B13" s="175" t="s">
        <v>144</v>
      </c>
      <c r="C13" s="414"/>
      <c r="D13" s="415"/>
      <c r="E13" s="415"/>
      <c r="F13" s="415"/>
      <c r="G13" s="415"/>
      <c r="H13" s="415"/>
      <c r="I13" s="415"/>
      <c r="J13" s="415"/>
      <c r="K13" s="415"/>
      <c r="L13" s="416"/>
    </row>
    <row r="14" spans="1:12" ht="17.25" customHeight="1">
      <c r="A14" s="412"/>
      <c r="B14" s="176" t="s">
        <v>145</v>
      </c>
      <c r="C14" s="417"/>
      <c r="D14" s="418"/>
      <c r="E14" s="418"/>
      <c r="F14" s="418"/>
      <c r="G14" s="418"/>
      <c r="H14" s="418"/>
      <c r="I14" s="418"/>
      <c r="J14" s="418"/>
      <c r="K14" s="418"/>
      <c r="L14" s="419"/>
    </row>
    <row r="15" spans="1:12" ht="17.25" customHeight="1">
      <c r="A15" s="412"/>
      <c r="B15" s="420" t="s">
        <v>146</v>
      </c>
      <c r="C15" s="422" t="s">
        <v>147</v>
      </c>
      <c r="D15" s="425"/>
      <c r="E15" s="425">
        <f>SUM(F15:H16)</f>
        <v>0</v>
      </c>
      <c r="F15" s="425">
        <v>0</v>
      </c>
      <c r="G15" s="427">
        <v>0</v>
      </c>
      <c r="H15" s="425">
        <v>0</v>
      </c>
      <c r="I15" s="425">
        <f>SUM(J15:L16)</f>
        <v>0</v>
      </c>
      <c r="J15" s="427">
        <v>0</v>
      </c>
      <c r="K15" s="427">
        <v>0</v>
      </c>
      <c r="L15" s="429">
        <v>0</v>
      </c>
    </row>
    <row r="16" spans="1:12" ht="53.25" customHeight="1">
      <c r="A16" s="412"/>
      <c r="B16" s="421"/>
      <c r="C16" s="423"/>
      <c r="D16" s="426"/>
      <c r="E16" s="426"/>
      <c r="F16" s="426"/>
      <c r="G16" s="428"/>
      <c r="H16" s="426"/>
      <c r="I16" s="426"/>
      <c r="J16" s="428"/>
      <c r="K16" s="428"/>
      <c r="L16" s="430"/>
    </row>
    <row r="17" spans="1:12" ht="17.25" customHeight="1">
      <c r="A17" s="412"/>
      <c r="B17" s="177" t="s">
        <v>148</v>
      </c>
      <c r="C17" s="423"/>
      <c r="D17" s="171">
        <f>E17+I17</f>
        <v>1724870</v>
      </c>
      <c r="E17" s="171">
        <f>SUM(F17:H17)</f>
        <v>282126</v>
      </c>
      <c r="F17" s="171">
        <f>282126</f>
        <v>282126</v>
      </c>
      <c r="G17" s="13">
        <f>SUM(G15)</f>
        <v>0</v>
      </c>
      <c r="H17" s="171">
        <f>SUM(H15)</f>
        <v>0</v>
      </c>
      <c r="I17" s="171">
        <f>SUM(J17:L17)</f>
        <v>1442744</v>
      </c>
      <c r="J17" s="13">
        <f>SUM(J15)</f>
        <v>0</v>
      </c>
      <c r="K17" s="13">
        <f>SUM(K15)</f>
        <v>0</v>
      </c>
      <c r="L17" s="178">
        <v>1442744</v>
      </c>
    </row>
    <row r="18" spans="1:12" ht="18.75" customHeight="1">
      <c r="A18" s="413"/>
      <c r="B18" s="179" t="s">
        <v>149</v>
      </c>
      <c r="C18" s="424"/>
      <c r="D18" s="180">
        <f>E18+I18</f>
        <v>1724870</v>
      </c>
      <c r="E18" s="180">
        <f>SUM(F18:H18)</f>
        <v>282126</v>
      </c>
      <c r="F18" s="180">
        <f>F17</f>
        <v>282126</v>
      </c>
      <c r="G18" s="180">
        <f>SUM(G16:G16)</f>
        <v>0</v>
      </c>
      <c r="H18" s="180">
        <f>SUM(H15:H15)</f>
        <v>0</v>
      </c>
      <c r="I18" s="180">
        <f>I17</f>
        <v>1442744</v>
      </c>
      <c r="J18" s="180">
        <f>SUM(J16:J16)</f>
        <v>0</v>
      </c>
      <c r="K18" s="180">
        <f>SUM(K16:K16)</f>
        <v>0</v>
      </c>
      <c r="L18" s="181">
        <f>L17</f>
        <v>1442744</v>
      </c>
    </row>
    <row r="19" spans="1:12" ht="21" customHeight="1">
      <c r="A19" s="411" t="s">
        <v>150</v>
      </c>
      <c r="B19" s="175" t="s">
        <v>151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3"/>
    </row>
    <row r="20" spans="1:12" ht="28.5" customHeight="1">
      <c r="A20" s="412"/>
      <c r="B20" s="176" t="s">
        <v>152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3"/>
    </row>
    <row r="21" spans="1:12" ht="17.25" customHeight="1">
      <c r="A21" s="412"/>
      <c r="B21" s="420" t="s">
        <v>153</v>
      </c>
      <c r="C21" s="422" t="s">
        <v>147</v>
      </c>
      <c r="D21" s="425"/>
      <c r="E21" s="425"/>
      <c r="F21" s="425"/>
      <c r="G21" s="427">
        <v>0</v>
      </c>
      <c r="H21" s="425">
        <v>0</v>
      </c>
      <c r="I21" s="425"/>
      <c r="J21" s="427">
        <v>0</v>
      </c>
      <c r="K21" s="427">
        <v>0</v>
      </c>
      <c r="L21" s="429"/>
    </row>
    <row r="22" spans="1:12" ht="51.75" customHeight="1">
      <c r="A22" s="412"/>
      <c r="B22" s="421"/>
      <c r="C22" s="423"/>
      <c r="D22" s="426"/>
      <c r="E22" s="426"/>
      <c r="F22" s="426"/>
      <c r="G22" s="428"/>
      <c r="H22" s="426"/>
      <c r="I22" s="426"/>
      <c r="J22" s="428"/>
      <c r="K22" s="428"/>
      <c r="L22" s="430"/>
    </row>
    <row r="23" spans="1:12" ht="17.25" customHeight="1">
      <c r="A23" s="412"/>
      <c r="B23" s="177" t="s">
        <v>148</v>
      </c>
      <c r="C23" s="423"/>
      <c r="D23" s="180">
        <f>E23+I23</f>
        <v>379267</v>
      </c>
      <c r="E23" s="171">
        <f>SUM(F23:H23)</f>
        <v>15098</v>
      </c>
      <c r="F23" s="171">
        <v>15098</v>
      </c>
      <c r="G23" s="13">
        <f>SUM(G21)</f>
        <v>0</v>
      </c>
      <c r="H23" s="171">
        <f>SUM(H21)</f>
        <v>0</v>
      </c>
      <c r="I23" s="171">
        <f>SUM(J23:L23)</f>
        <v>364169</v>
      </c>
      <c r="J23" s="13">
        <f>SUM(J21)</f>
        <v>0</v>
      </c>
      <c r="K23" s="13">
        <f>SUM(K21)</f>
        <v>0</v>
      </c>
      <c r="L23" s="178">
        <v>364169</v>
      </c>
    </row>
    <row r="24" spans="1:12" ht="21" customHeight="1" thickBot="1">
      <c r="A24" s="431"/>
      <c r="B24" s="312" t="s">
        <v>149</v>
      </c>
      <c r="C24" s="434"/>
      <c r="D24" s="313">
        <f>E24+I24</f>
        <v>379267</v>
      </c>
      <c r="E24" s="313">
        <f>E23</f>
        <v>15098</v>
      </c>
      <c r="F24" s="313">
        <f>F23</f>
        <v>15098</v>
      </c>
      <c r="G24" s="313">
        <f>SUM(G22:G22)</f>
        <v>0</v>
      </c>
      <c r="H24" s="313">
        <f>SUM(H21:H21)</f>
        <v>0</v>
      </c>
      <c r="I24" s="313">
        <f>I23</f>
        <v>364169</v>
      </c>
      <c r="J24" s="313">
        <f>SUM(J22:J22)</f>
        <v>0</v>
      </c>
      <c r="K24" s="313">
        <f>SUM(K22:K22)</f>
        <v>0</v>
      </c>
      <c r="L24" s="314">
        <f>L23</f>
        <v>364169</v>
      </c>
    </row>
    <row r="25" spans="1:12" ht="17.25" customHeight="1" thickTop="1">
      <c r="A25" s="412" t="s">
        <v>154</v>
      </c>
      <c r="B25" s="311" t="s">
        <v>151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35"/>
    </row>
    <row r="26" spans="1:12" ht="43.5" customHeight="1">
      <c r="A26" s="412"/>
      <c r="B26" s="176" t="s">
        <v>155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3"/>
    </row>
    <row r="27" spans="1:12" ht="17.25" customHeight="1">
      <c r="A27" s="412"/>
      <c r="B27" s="420" t="s">
        <v>156</v>
      </c>
      <c r="C27" s="436" t="s">
        <v>157</v>
      </c>
      <c r="D27" s="425"/>
      <c r="E27" s="425">
        <f>SUM(F27:H28)</f>
        <v>0</v>
      </c>
      <c r="F27" s="425"/>
      <c r="G27" s="427"/>
      <c r="H27" s="425">
        <v>0</v>
      </c>
      <c r="I27" s="425">
        <f>SUM(J27:L28)</f>
        <v>0</v>
      </c>
      <c r="J27" s="427"/>
      <c r="K27" s="427"/>
      <c r="L27" s="429"/>
    </row>
    <row r="28" spans="1:12" ht="18.75" customHeight="1">
      <c r="A28" s="412"/>
      <c r="B28" s="421"/>
      <c r="C28" s="437"/>
      <c r="D28" s="426"/>
      <c r="E28" s="426"/>
      <c r="F28" s="426"/>
      <c r="G28" s="428"/>
      <c r="H28" s="426"/>
      <c r="I28" s="426"/>
      <c r="J28" s="428"/>
      <c r="K28" s="428"/>
      <c r="L28" s="430"/>
    </row>
    <row r="29" spans="1:12" ht="17.25" customHeight="1">
      <c r="A29" s="412"/>
      <c r="B29" s="177" t="s">
        <v>148</v>
      </c>
      <c r="C29" s="437"/>
      <c r="D29" s="171">
        <f>E29+I29</f>
        <v>58700</v>
      </c>
      <c r="E29" s="171">
        <f>SUM(F29:H29)</f>
        <v>58700</v>
      </c>
      <c r="F29" s="171">
        <v>58700</v>
      </c>
      <c r="G29" s="13"/>
      <c r="H29" s="171"/>
      <c r="I29" s="171">
        <f>SUM(J29:L29)</f>
        <v>0</v>
      </c>
      <c r="J29" s="13"/>
      <c r="K29" s="13"/>
      <c r="L29" s="178">
        <v>0</v>
      </c>
    </row>
    <row r="30" spans="1:12" ht="17.25" customHeight="1" thickBot="1">
      <c r="A30" s="412"/>
      <c r="B30" s="182" t="s">
        <v>149</v>
      </c>
      <c r="C30" s="438"/>
      <c r="D30" s="183">
        <f aca="true" t="shared" si="0" ref="D30:L30">SUM(D29:D29)</f>
        <v>58700</v>
      </c>
      <c r="E30" s="183">
        <f t="shared" si="0"/>
        <v>58700</v>
      </c>
      <c r="F30" s="183">
        <f t="shared" si="0"/>
        <v>58700</v>
      </c>
      <c r="G30" s="183">
        <f t="shared" si="0"/>
        <v>0</v>
      </c>
      <c r="H30" s="183">
        <f t="shared" si="0"/>
        <v>0</v>
      </c>
      <c r="I30" s="183">
        <f t="shared" si="0"/>
        <v>0</v>
      </c>
      <c r="J30" s="183">
        <f t="shared" si="0"/>
        <v>0</v>
      </c>
      <c r="K30" s="183">
        <f t="shared" si="0"/>
        <v>0</v>
      </c>
      <c r="L30" s="185">
        <f t="shared" si="0"/>
        <v>0</v>
      </c>
    </row>
    <row r="31" spans="1:12" ht="17.25" customHeight="1" thickBot="1" thickTop="1">
      <c r="A31" s="186"/>
      <c r="B31" s="187"/>
      <c r="C31" s="188"/>
      <c r="D31" s="189"/>
      <c r="E31" s="189"/>
      <c r="F31" s="189"/>
      <c r="G31" s="189"/>
      <c r="H31" s="189"/>
      <c r="I31" s="189"/>
      <c r="J31" s="189"/>
      <c r="K31" s="189"/>
      <c r="L31" s="189"/>
    </row>
    <row r="32" spans="1:12" ht="17.25" customHeight="1" thickTop="1">
      <c r="A32" s="190" t="s">
        <v>158</v>
      </c>
      <c r="B32" s="191" t="s">
        <v>159</v>
      </c>
      <c r="C32" s="192">
        <v>0</v>
      </c>
      <c r="D32" s="193">
        <f>D37</f>
        <v>0</v>
      </c>
      <c r="E32" s="193">
        <f>F32+G32+H32</f>
        <v>0</v>
      </c>
      <c r="F32" s="194">
        <v>0</v>
      </c>
      <c r="G32" s="193">
        <v>0</v>
      </c>
      <c r="H32" s="193">
        <f>H37</f>
        <v>0</v>
      </c>
      <c r="I32" s="193">
        <f>I37</f>
        <v>0</v>
      </c>
      <c r="J32" s="193">
        <v>0</v>
      </c>
      <c r="K32" s="193">
        <v>0</v>
      </c>
      <c r="L32" s="195">
        <f>L37</f>
        <v>0</v>
      </c>
    </row>
    <row r="33" spans="1:12" ht="12.75" customHeight="1">
      <c r="A33" s="411" t="s">
        <v>143</v>
      </c>
      <c r="B33" s="175" t="s">
        <v>160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2"/>
    </row>
    <row r="34" spans="1:12" ht="12.75" customHeight="1">
      <c r="A34" s="412"/>
      <c r="B34" s="176" t="s">
        <v>161</v>
      </c>
      <c r="C34" s="441"/>
      <c r="D34" s="441"/>
      <c r="E34" s="441"/>
      <c r="F34" s="441"/>
      <c r="G34" s="441"/>
      <c r="H34" s="441"/>
      <c r="I34" s="441"/>
      <c r="J34" s="441"/>
      <c r="K34" s="441"/>
      <c r="L34" s="442"/>
    </row>
    <row r="35" spans="1:12" ht="17.25" customHeight="1">
      <c r="A35" s="412"/>
      <c r="B35" s="420" t="s">
        <v>162</v>
      </c>
      <c r="C35" s="443">
        <v>0</v>
      </c>
      <c r="D35" s="443"/>
      <c r="E35" s="443">
        <f>SUM(F35:H36)</f>
        <v>0</v>
      </c>
      <c r="F35" s="443">
        <v>0</v>
      </c>
      <c r="G35" s="443">
        <v>0</v>
      </c>
      <c r="H35" s="443">
        <v>0</v>
      </c>
      <c r="I35" s="443">
        <v>0</v>
      </c>
      <c r="J35" s="443">
        <v>0</v>
      </c>
      <c r="K35" s="443">
        <v>0</v>
      </c>
      <c r="L35" s="439">
        <v>0</v>
      </c>
    </row>
    <row r="36" spans="1:12" ht="12.75" customHeight="1">
      <c r="A36" s="412"/>
      <c r="B36" s="421"/>
      <c r="C36" s="444"/>
      <c r="D36" s="444"/>
      <c r="E36" s="444"/>
      <c r="F36" s="444"/>
      <c r="G36" s="444"/>
      <c r="H36" s="444"/>
      <c r="I36" s="444"/>
      <c r="J36" s="444"/>
      <c r="K36" s="444"/>
      <c r="L36" s="440"/>
    </row>
    <row r="37" spans="1:12" ht="17.25" customHeight="1">
      <c r="A37" s="413"/>
      <c r="B37" s="179" t="s">
        <v>149</v>
      </c>
      <c r="C37" s="196">
        <v>0</v>
      </c>
      <c r="D37" s="197">
        <f>E37+I37</f>
        <v>0</v>
      </c>
      <c r="E37" s="197">
        <f>SUM(E35:E35)</f>
        <v>0</v>
      </c>
      <c r="F37" s="197">
        <f>SUM(F35:F35)</f>
        <v>0</v>
      </c>
      <c r="G37" s="197">
        <f>SUM(G36:G36)</f>
        <v>0</v>
      </c>
      <c r="H37" s="197">
        <f>SUM(H35:H35)</f>
        <v>0</v>
      </c>
      <c r="I37" s="197">
        <f>SUM(I35:I35)</f>
        <v>0</v>
      </c>
      <c r="J37" s="197">
        <f>SUM(J36:J36)</f>
        <v>0</v>
      </c>
      <c r="K37" s="197">
        <f>SUM(K36:K36)</f>
        <v>0</v>
      </c>
      <c r="L37" s="198">
        <f>SUM(L35:L35)</f>
        <v>0</v>
      </c>
    </row>
    <row r="38" spans="1:13" ht="16.5" customHeight="1" thickBot="1">
      <c r="A38" s="445" t="s">
        <v>163</v>
      </c>
      <c r="B38" s="446"/>
      <c r="C38" s="199">
        <f>C32+C12</f>
        <v>0</v>
      </c>
      <c r="D38" s="200">
        <f>E38+I38</f>
        <v>1798668</v>
      </c>
      <c r="E38" s="200">
        <f>SUM(F38:H38)</f>
        <v>355924</v>
      </c>
      <c r="F38" s="201">
        <f>F37+F12</f>
        <v>355924</v>
      </c>
      <c r="G38" s="202">
        <f>G12+G32</f>
        <v>0</v>
      </c>
      <c r="H38" s="202">
        <f>H32+H12</f>
        <v>0</v>
      </c>
      <c r="I38" s="200">
        <f>SUM(J38:L38)</f>
        <v>1442744</v>
      </c>
      <c r="J38" s="202">
        <f>J32+J12</f>
        <v>0</v>
      </c>
      <c r="K38" s="202">
        <f>K32+K12</f>
        <v>0</v>
      </c>
      <c r="L38" s="203">
        <f>L32+L12</f>
        <v>1442744</v>
      </c>
      <c r="M38" s="204"/>
    </row>
    <row r="39" ht="12.75" customHeight="1" thickTop="1">
      <c r="A39" s="205"/>
    </row>
    <row r="40" ht="15.75">
      <c r="A40" s="205"/>
    </row>
    <row r="41" ht="15.75">
      <c r="A41" s="205"/>
    </row>
    <row r="42" ht="15.75">
      <c r="A42" s="206"/>
    </row>
    <row r="45" ht="10.5" customHeight="1"/>
  </sheetData>
  <mergeCells count="71">
    <mergeCell ref="A38:B38"/>
    <mergeCell ref="I35:I36"/>
    <mergeCell ref="J35:J36"/>
    <mergeCell ref="K35:K36"/>
    <mergeCell ref="H35:H36"/>
    <mergeCell ref="L35:L36"/>
    <mergeCell ref="L27:L28"/>
    <mergeCell ref="A33:A37"/>
    <mergeCell ref="C33:L34"/>
    <mergeCell ref="B35:B36"/>
    <mergeCell ref="C35:C36"/>
    <mergeCell ref="D35:D36"/>
    <mergeCell ref="E35:E36"/>
    <mergeCell ref="F35:F36"/>
    <mergeCell ref="G35:G36"/>
    <mergeCell ref="H27:H28"/>
    <mergeCell ref="I27:I28"/>
    <mergeCell ref="J27:J28"/>
    <mergeCell ref="K27:K28"/>
    <mergeCell ref="K21:K22"/>
    <mergeCell ref="L21:L22"/>
    <mergeCell ref="A25:A30"/>
    <mergeCell ref="C25:L26"/>
    <mergeCell ref="B27:B28"/>
    <mergeCell ref="C27:C30"/>
    <mergeCell ref="D27:D28"/>
    <mergeCell ref="E27:E28"/>
    <mergeCell ref="F27:F28"/>
    <mergeCell ref="G27:G28"/>
    <mergeCell ref="G21:G22"/>
    <mergeCell ref="H21:H22"/>
    <mergeCell ref="I21:I22"/>
    <mergeCell ref="J21:J22"/>
    <mergeCell ref="J15:J16"/>
    <mergeCell ref="K15:K16"/>
    <mergeCell ref="L15:L16"/>
    <mergeCell ref="A19:A24"/>
    <mergeCell ref="C19:L20"/>
    <mergeCell ref="B21:B22"/>
    <mergeCell ref="C21:C24"/>
    <mergeCell ref="D21:D22"/>
    <mergeCell ref="E21:E22"/>
    <mergeCell ref="F21:F22"/>
    <mergeCell ref="A13:A18"/>
    <mergeCell ref="C13:L14"/>
    <mergeCell ref="B15:B16"/>
    <mergeCell ref="C15:C18"/>
    <mergeCell ref="D15:D16"/>
    <mergeCell ref="E15:E16"/>
    <mergeCell ref="F15:F16"/>
    <mergeCell ref="G15:G16"/>
    <mergeCell ref="H15:H16"/>
    <mergeCell ref="I15:I16"/>
    <mergeCell ref="E9:E10"/>
    <mergeCell ref="F9:H9"/>
    <mergeCell ref="I9:I10"/>
    <mergeCell ref="J9:L9"/>
    <mergeCell ref="A4:L4"/>
    <mergeCell ref="V4:AQ4"/>
    <mergeCell ref="A6:A10"/>
    <mergeCell ref="B6:B10"/>
    <mergeCell ref="C6:C10"/>
    <mergeCell ref="D6:D10"/>
    <mergeCell ref="E6:L6"/>
    <mergeCell ref="E7:L7"/>
    <mergeCell ref="E8:H8"/>
    <mergeCell ref="I8:L8"/>
    <mergeCell ref="B1:D1"/>
    <mergeCell ref="G1:L1"/>
    <mergeCell ref="A3:L3"/>
    <mergeCell ref="V3:AQ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37">
      <selection activeCell="D3" sqref="D3"/>
    </sheetView>
  </sheetViews>
  <sheetFormatPr defaultColWidth="9.140625" defaultRowHeight="12.75"/>
  <cols>
    <col min="1" max="1" width="40.57421875" style="3" customWidth="1"/>
    <col min="2" max="2" width="0.5625" style="3" customWidth="1"/>
    <col min="3" max="3" width="41.421875" style="3" customWidth="1"/>
    <col min="4" max="16384" width="9.140625" style="3" customWidth="1"/>
  </cols>
  <sheetData>
    <row r="1" ht="37.5" customHeight="1">
      <c r="A1" s="207" t="s">
        <v>288</v>
      </c>
    </row>
    <row r="2" ht="38.25">
      <c r="C2" s="207" t="s">
        <v>164</v>
      </c>
    </row>
    <row r="3" spans="1:3" ht="57.75" customHeight="1" thickBot="1">
      <c r="A3" s="447" t="s">
        <v>165</v>
      </c>
      <c r="B3" s="447"/>
      <c r="C3" s="447"/>
    </row>
    <row r="4" spans="1:3" ht="35.25" customHeight="1" thickBot="1" thickTop="1">
      <c r="A4" s="208" t="s">
        <v>166</v>
      </c>
      <c r="B4" s="209" t="s">
        <v>167</v>
      </c>
      <c r="C4" s="210" t="s">
        <v>168</v>
      </c>
    </row>
    <row r="5" spans="1:3" ht="15.75" thickTop="1">
      <c r="A5" s="211" t="s">
        <v>169</v>
      </c>
      <c r="B5" s="212">
        <f>663+131</f>
        <v>794</v>
      </c>
      <c r="C5" s="213">
        <f>B5*5+200+400+400+400+400</f>
        <v>5770</v>
      </c>
    </row>
    <row r="6" spans="1:3" ht="15">
      <c r="A6" s="211" t="s">
        <v>170</v>
      </c>
      <c r="B6" s="212">
        <f>268</f>
        <v>268</v>
      </c>
      <c r="C6" s="213">
        <f>B6*5+158+150+200+110+109+100</f>
        <v>2167</v>
      </c>
    </row>
    <row r="7" spans="1:3" ht="15">
      <c r="A7" s="211" t="s">
        <v>171</v>
      </c>
      <c r="B7" s="212">
        <f>392+63</f>
        <v>455</v>
      </c>
      <c r="C7" s="213">
        <f>B7*5</f>
        <v>2275</v>
      </c>
    </row>
    <row r="8" spans="1:3" ht="15">
      <c r="A8" s="211" t="s">
        <v>172</v>
      </c>
      <c r="B8" s="212">
        <v>177</v>
      </c>
      <c r="C8" s="213">
        <f>B8*5+150-150</f>
        <v>885</v>
      </c>
    </row>
    <row r="9" spans="1:3" ht="15">
      <c r="A9" s="211" t="s">
        <v>173</v>
      </c>
      <c r="B9" s="212">
        <f>184+12</f>
        <v>196</v>
      </c>
      <c r="C9" s="213">
        <f>B9*5+1000+400+280+400</f>
        <v>3060</v>
      </c>
    </row>
    <row r="10" spans="1:3" ht="15">
      <c r="A10" s="211" t="s">
        <v>174</v>
      </c>
      <c r="B10" s="212">
        <f>744</f>
        <v>744</v>
      </c>
      <c r="C10" s="213">
        <f>B10*5+400+200</f>
        <v>4320</v>
      </c>
    </row>
    <row r="11" spans="1:3" ht="15">
      <c r="A11" s="211" t="s">
        <v>175</v>
      </c>
      <c r="B11" s="212">
        <f>175</f>
        <v>175</v>
      </c>
      <c r="C11" s="213">
        <f>B11*5</f>
        <v>875</v>
      </c>
    </row>
    <row r="12" spans="1:3" ht="15">
      <c r="A12" s="211" t="s">
        <v>176</v>
      </c>
      <c r="B12" s="212">
        <f>29+12+117+104</f>
        <v>262</v>
      </c>
      <c r="C12" s="213">
        <f>B12*5+200+200+12+200</f>
        <v>1922</v>
      </c>
    </row>
    <row r="13" spans="1:3" ht="15">
      <c r="A13" s="211" t="s">
        <v>177</v>
      </c>
      <c r="B13" s="212">
        <f>196</f>
        <v>196</v>
      </c>
      <c r="C13" s="213">
        <f>B13*5+300+200</f>
        <v>1480</v>
      </c>
    </row>
    <row r="14" spans="1:3" ht="15">
      <c r="A14" s="211" t="s">
        <v>178</v>
      </c>
      <c r="B14" s="212">
        <f>201+27+43</f>
        <v>271</v>
      </c>
      <c r="C14" s="213">
        <f>B14*5</f>
        <v>1355</v>
      </c>
    </row>
    <row r="15" spans="1:3" ht="15">
      <c r="A15" s="211" t="s">
        <v>179</v>
      </c>
      <c r="B15" s="212">
        <f>424</f>
        <v>424</v>
      </c>
      <c r="C15" s="213">
        <f>B15*5+150+500+150</f>
        <v>2920</v>
      </c>
    </row>
    <row r="16" spans="1:3" ht="15">
      <c r="A16" s="211" t="s">
        <v>180</v>
      </c>
      <c r="B16" s="212">
        <f>356+202</f>
        <v>558</v>
      </c>
      <c r="C16" s="213">
        <f>B16*5</f>
        <v>2790</v>
      </c>
    </row>
    <row r="17" spans="1:3" ht="15">
      <c r="A17" s="211" t="s">
        <v>181</v>
      </c>
      <c r="B17" s="212">
        <f>606</f>
        <v>606</v>
      </c>
      <c r="C17" s="213">
        <f>B17*5+200+200</f>
        <v>3430</v>
      </c>
    </row>
    <row r="18" spans="1:3" ht="15">
      <c r="A18" s="211" t="s">
        <v>182</v>
      </c>
      <c r="B18" s="212">
        <f>178</f>
        <v>178</v>
      </c>
      <c r="C18" s="213">
        <f>B18*5</f>
        <v>890</v>
      </c>
    </row>
    <row r="19" spans="1:3" ht="15">
      <c r="A19" s="211" t="s">
        <v>183</v>
      </c>
      <c r="B19" s="212">
        <f>524+11</f>
        <v>535</v>
      </c>
      <c r="C19" s="213">
        <f>B19*5</f>
        <v>2675</v>
      </c>
    </row>
    <row r="20" spans="1:3" ht="15">
      <c r="A20" s="211" t="s">
        <v>184</v>
      </c>
      <c r="B20" s="212">
        <f>767</f>
        <v>767</v>
      </c>
      <c r="C20" s="213">
        <f>B20*5</f>
        <v>3835</v>
      </c>
    </row>
    <row r="21" spans="1:3" ht="15">
      <c r="A21" s="211" t="s">
        <v>185</v>
      </c>
      <c r="B21" s="212">
        <f>578</f>
        <v>578</v>
      </c>
      <c r="C21" s="213">
        <f>B21*5+800+200+400+400</f>
        <v>4690</v>
      </c>
    </row>
    <row r="22" spans="1:3" ht="15">
      <c r="A22" s="211" t="s">
        <v>186</v>
      </c>
      <c r="B22" s="212">
        <f>885+83</f>
        <v>968</v>
      </c>
      <c r="C22" s="213">
        <f>B22*5+200+600+400+400+400+200</f>
        <v>7040</v>
      </c>
    </row>
    <row r="23" spans="1:3" ht="15">
      <c r="A23" s="211" t="s">
        <v>187</v>
      </c>
      <c r="B23" s="212">
        <f>413</f>
        <v>413</v>
      </c>
      <c r="C23" s="213">
        <f>B23*5+350</f>
        <v>2415</v>
      </c>
    </row>
    <row r="24" spans="1:3" ht="15">
      <c r="A24" s="211" t="s">
        <v>188</v>
      </c>
      <c r="B24" s="212">
        <f>137+42</f>
        <v>179</v>
      </c>
      <c r="C24" s="213">
        <f>B24*5</f>
        <v>895</v>
      </c>
    </row>
    <row r="25" spans="1:3" ht="15">
      <c r="A25" s="211" t="s">
        <v>189</v>
      </c>
      <c r="B25" s="212">
        <f>298+6+32</f>
        <v>336</v>
      </c>
      <c r="C25" s="213">
        <f>B25*5+500+1200+300</f>
        <v>3680</v>
      </c>
    </row>
    <row r="26" spans="1:3" ht="15.75" thickBot="1">
      <c r="A26" s="214" t="s">
        <v>190</v>
      </c>
      <c r="B26" s="215">
        <f>286+30</f>
        <v>316</v>
      </c>
      <c r="C26" s="217">
        <f>B26*5</f>
        <v>1580</v>
      </c>
    </row>
    <row r="27" spans="1:3" ht="17.25" thickBot="1" thickTop="1">
      <c r="A27" s="218" t="s">
        <v>51</v>
      </c>
      <c r="B27" s="219">
        <f>SUM(B5:B26)</f>
        <v>9396</v>
      </c>
      <c r="C27" s="220">
        <f>SUM(C5:C26)</f>
        <v>60949</v>
      </c>
    </row>
    <row r="28" ht="13.5" thickTop="1"/>
    <row r="34" ht="12.75">
      <c r="C34" s="37"/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2009-11-20T08:33:10Z</cp:lastPrinted>
  <dcterms:created xsi:type="dcterms:W3CDTF">2009-11-17T09:28:10Z</dcterms:created>
  <dcterms:modified xsi:type="dcterms:W3CDTF">2009-11-20T08:33:12Z</dcterms:modified>
  <cp:category/>
  <cp:version/>
  <cp:contentType/>
  <cp:contentStatus/>
</cp:coreProperties>
</file>