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7680" tabRatio="822" activeTab="8"/>
  </bookViews>
  <sheets>
    <sheet name="zał. nr 1" sheetId="1" r:id="rId1"/>
    <sheet name="zał. nr 2" sheetId="2" r:id="rId2"/>
    <sheet name="zał. nr 3" sheetId="3" r:id="rId3"/>
    <sheet name="zał. nr 4" sheetId="4" r:id="rId4"/>
    <sheet name="zał. nr 5" sheetId="5" r:id="rId5"/>
    <sheet name="zał. nr 6" sheetId="6" r:id="rId6"/>
    <sheet name="zał. nr 7" sheetId="7" r:id="rId7"/>
    <sheet name="zał. nr 8" sheetId="8" r:id="rId8"/>
    <sheet name="zał. nr 9" sheetId="9" r:id="rId9"/>
  </sheets>
  <externalReferences>
    <externalReference r:id="rId12"/>
  </externalReferences>
  <definedNames/>
  <calcPr fullCalcOnLoad="1"/>
</workbook>
</file>

<file path=xl/sharedStrings.xml><?xml version="1.0" encoding="utf-8"?>
<sst xmlns="http://schemas.openxmlformats.org/spreadsheetml/2006/main" count="677" uniqueCount="340">
  <si>
    <t>DOCHODY I WYDATKI RACHUNKU DOCHODÓW WŁASNYCH</t>
  </si>
  <si>
    <t>SZKÓŁ PODSTAWOWYCH W GMINIE CHOJNÓW</t>
  </si>
  <si>
    <t>NA ROK 2009</t>
  </si>
  <si>
    <t>w zł.</t>
  </si>
  <si>
    <t>DZIAŁ</t>
  </si>
  <si>
    <t>ROZDZIAŁ</t>
  </si>
  <si>
    <t>§</t>
  </si>
  <si>
    <t>WYSZCZEGÓLNIENIE</t>
  </si>
  <si>
    <t>DOCHODY</t>
  </si>
  <si>
    <t>WYDATKI</t>
  </si>
  <si>
    <t>Stan środków obrotowych na początek roku</t>
  </si>
  <si>
    <t>801</t>
  </si>
  <si>
    <t>Oświata i wychowanie</t>
  </si>
  <si>
    <t>80101</t>
  </si>
  <si>
    <t>Szkoły podstawowe</t>
  </si>
  <si>
    <t>0970</t>
  </si>
  <si>
    <t>Wpływy z różnych dochodów.</t>
  </si>
  <si>
    <t>RAZEM</t>
  </si>
  <si>
    <t>4210</t>
  </si>
  <si>
    <t>Zakup materiałów i wyposażenia</t>
  </si>
  <si>
    <t>4220</t>
  </si>
  <si>
    <t>Zakup środków żywności</t>
  </si>
  <si>
    <t>4260</t>
  </si>
  <si>
    <t>Zakup energii</t>
  </si>
  <si>
    <t>4300</t>
  </si>
  <si>
    <t>Zakup usług pozostałych</t>
  </si>
  <si>
    <t>OGÓŁEM</t>
  </si>
  <si>
    <t>Dochody</t>
  </si>
  <si>
    <t xml:space="preserve">wpływy z tytułu wpłat na rzecz szkoły, odszkodowania, odpłatności za obiady i czesne, odsetki bankowe od środków pieniężnych zgromadzonych na rachunku bankowym dochodów własnych jednostki, wpływy z wynajmu pomieszczeń. </t>
  </si>
  <si>
    <t>Wydatki</t>
  </si>
  <si>
    <t xml:space="preserve">pokrycie wydatków związanych z żywieniem w szkole oraz organizowaniem zabaw dla dzieci, zakup środków czystości, pomocy naukowych i dydaktycznych, opłat bankowych, zakup opału i energii, naprawy, usuwanie usterek, remonty, opłaty telekomunikacyjne i komunalne, organizacja wycieczek dla uczniów   </t>
  </si>
  <si>
    <t>Załącznik Nr 13 do Uchwały Rady Gminy w Chojnowie                                         Nr XXIX/180/2008 z dnia 18 grudnia 2008</t>
  </si>
  <si>
    <t xml:space="preserve">Załącznik Nr 11 do Uchwały Rady Gminy w Chojnowie  </t>
  </si>
  <si>
    <t>Nr XXIX/180/2008 z dnia 18 grudnia 2008</t>
  </si>
  <si>
    <t xml:space="preserve">PLAN PRZYCHODÓW I WYDATKÓW </t>
  </si>
  <si>
    <t>Gospodarstwa Pomocniczego Urzędu Gminy w Chojnowie z/s w Piotrowicach na rok 2009</t>
  </si>
  <si>
    <t>Plan przychodów na rok 2009</t>
  </si>
  <si>
    <t>Stan środków obrotowychna początek roku</t>
  </si>
  <si>
    <t>§ 0830</t>
  </si>
  <si>
    <t>Wpływy z usług</t>
  </si>
  <si>
    <t>Pozostałe przychody</t>
  </si>
  <si>
    <t>Plan wydatków na rok 2009</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</si>
  <si>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</si>
  <si>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</si>
  <si>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</si>
  <si>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</si>
  <si>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</si>
  <si>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</si>
  <si>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</si>
  <si>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</si>
  <si>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</si>
  <si>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</si>
  <si>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</si>
  <si>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</si>
  <si>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</si>
  <si>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</si>
  <si>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4220</t>
  </si>
  <si>
    <t>§ 4260</t>
  </si>
  <si>
    <t>§ 4270</t>
  </si>
  <si>
    <t>Zakup usług remontowych.</t>
  </si>
  <si>
    <t>§ 4280</t>
  </si>
  <si>
    <t>Zakup usług zdrowotnych</t>
  </si>
  <si>
    <t>§ 4300</t>
  </si>
  <si>
    <t>Zakup usług pozostałych.</t>
  </si>
  <si>
    <t>§ 4370</t>
  </si>
  <si>
    <t>Opłaty z tytułu zakupu usług telekomunikacyjnych telefonii stacjonarnej</t>
  </si>
  <si>
    <t>§ 4410</t>
  </si>
  <si>
    <t>Podróże służbowe krajowe</t>
  </si>
  <si>
    <t>§ 4430</t>
  </si>
  <si>
    <t>Różne opłaty i składki</t>
  </si>
  <si>
    <t>§ 4440</t>
  </si>
  <si>
    <t>Odpisy na zakładowy fundusz świadczeń socjalnych</t>
  </si>
  <si>
    <t>§ 4480</t>
  </si>
  <si>
    <t>Podatek od nieruchomości</t>
  </si>
  <si>
    <t>§ 4520</t>
  </si>
  <si>
    <t>Opłaty na rzecz budżetu państwa</t>
  </si>
  <si>
    <t>§ 4530</t>
  </si>
  <si>
    <t>Podatek od towarów i usług VAT</t>
  </si>
  <si>
    <t>§ 4680</t>
  </si>
  <si>
    <t>Odsetki od nieterminowych wpłat podatku od towarów i usług (VAT)</t>
  </si>
  <si>
    <t>§ 4720</t>
  </si>
  <si>
    <t>Amortyzacja</t>
  </si>
  <si>
    <t>§ 4740</t>
  </si>
  <si>
    <t>Zakup materiałów papierniczych do sprzetu drukarskiego i urządzeń kserograficznych.</t>
  </si>
  <si>
    <t>§ 4750</t>
  </si>
  <si>
    <t>Zakup akcesoriów komupterowych, w tym programów i licencji.</t>
  </si>
  <si>
    <t>Pozostałe koszty</t>
  </si>
  <si>
    <t>Stan środków obrotowych na koniec roku</t>
  </si>
  <si>
    <t xml:space="preserve">Załącznik Nr 6 do Uchwały Rady Gminy w Chojnowie </t>
  </si>
  <si>
    <t>§ 4580</t>
  </si>
  <si>
    <t>Pozostałe odsetki</t>
  </si>
  <si>
    <t>§4670</t>
  </si>
  <si>
    <t>Odsetki od nieterminowych wpłat podatku od nieruchomości</t>
  </si>
  <si>
    <t>D O C H O D Y    I     W Y D A T K I</t>
  </si>
  <si>
    <t>związane z realizacją zadań zleconych</t>
  </si>
  <si>
    <t>Dział</t>
  </si>
  <si>
    <t>Rozdział</t>
  </si>
  <si>
    <t>Wyszczególnienie</t>
  </si>
  <si>
    <t>Ogółem</t>
  </si>
  <si>
    <t>Wynagrodzenia</t>
  </si>
  <si>
    <t>Pochodne</t>
  </si>
  <si>
    <t>Zasiłki</t>
  </si>
  <si>
    <t>Pozostałe</t>
  </si>
  <si>
    <t>010</t>
  </si>
  <si>
    <t>ROLNICTWO I ŁOWIECTWO</t>
  </si>
  <si>
    <t>01095</t>
  </si>
  <si>
    <t>Pozostała działalność</t>
  </si>
  <si>
    <t>Urząd Wojewódzki</t>
  </si>
  <si>
    <t>Urzędy Naczelnych Organów Władzy</t>
  </si>
  <si>
    <t>Wybory do Parlamentu Europejskiego</t>
  </si>
  <si>
    <t>Obrona Cywilna</t>
  </si>
  <si>
    <t>Świadczenia rodzinne oraz składki na ubezp.em.rent.z ubezp. społ.</t>
  </si>
  <si>
    <t>85213</t>
  </si>
  <si>
    <t>Składki na ubezpieczenie zdrowotne.</t>
  </si>
  <si>
    <t>85214</t>
  </si>
  <si>
    <t>Zasiłki i pomoc w naturze oraz składki na ubezpieczenia społeczne</t>
  </si>
  <si>
    <t>O G Ó Ł E M:</t>
  </si>
  <si>
    <t xml:space="preserve">DOCHODY Z ZAKRESU ADMINISTRACJI RZĄDOWEJ </t>
  </si>
  <si>
    <r>
      <t>75011</t>
    </r>
    <r>
      <rPr>
        <sz val="10"/>
        <rFont val="Arial"/>
        <family val="0"/>
      </rPr>
      <t xml:space="preserve"> Administracja państwowa       § 0690 </t>
    </r>
  </si>
  <si>
    <t>§ 2360</t>
  </si>
  <si>
    <r>
      <t>85212</t>
    </r>
    <r>
      <rPr>
        <sz val="10"/>
        <rFont val="Arial"/>
        <family val="0"/>
      </rPr>
      <t xml:space="preserve"> Pomoc społeczna    § 0970</t>
    </r>
  </si>
  <si>
    <t xml:space="preserve">Załącznik Nr 3 do Uchwały Rady Gminy w Chojnowie </t>
  </si>
  <si>
    <t>Załącznik Nr 4 do Uchwały Rady Gminy w Chojnowie</t>
  </si>
  <si>
    <t>Załącznik Nr 10 do Uchwały Rady Gminy w Chojnowie                          Nr XXIX/180/2008  z dnia 18 grudnia 2008</t>
  </si>
  <si>
    <t xml:space="preserve">PRZYCHODY I WYDATKI </t>
  </si>
  <si>
    <t>GMINNEGO FUNDUSZU OCHRONY ŚRODOWISKA</t>
  </si>
  <si>
    <t>PRZYCHODY</t>
  </si>
  <si>
    <t>ROZCHODY</t>
  </si>
  <si>
    <t>Gospodarka komunalna i ochrona środowiska</t>
  </si>
  <si>
    <t>900</t>
  </si>
  <si>
    <t>90011</t>
  </si>
  <si>
    <t>Fundusz ochrony środowiska i gospodarki wodnej</t>
  </si>
  <si>
    <t>0690</t>
  </si>
  <si>
    <t>Wpływy z różnych opłat</t>
  </si>
  <si>
    <t>6110</t>
  </si>
  <si>
    <t>Wydatki inwestycyjne funduszy celowych</t>
  </si>
  <si>
    <t>Przychody</t>
  </si>
  <si>
    <t>Opłaty i kary za gospodarcze korzystanie ze środowiska</t>
  </si>
  <si>
    <t>zadania inwestycyjne:</t>
  </si>
  <si>
    <t>*</t>
  </si>
  <si>
    <t>Budowa sieci wodociągowej do Strefy Gospodarczej Krzywa -Okmiany Gmina Chojnów - 70.000,00</t>
  </si>
  <si>
    <t>Budowa zbiornika retencyjnego przed oczyszczalnią ścieków w Okmianach 40.000,00</t>
  </si>
  <si>
    <t>Uzbrojenie studni zastępczej na SUW "Wilczy Las" w Okmianach - 40.000,00</t>
  </si>
  <si>
    <t>Budowa Stacji Uzdatniania Wody w miejscowości Okmiany II - 195.917,00</t>
  </si>
  <si>
    <t>Załącznik Nr 16 do Uchwały Rady Gminy w Chojnowie Nr XXIX/180/2008                                     z dnia 18 grudnia 2008</t>
  </si>
  <si>
    <t>Planowane środki finansowe na potrzeby sołectw w roku 2009                                                                                            Dział 750 rozdział 75095 paragrafy 4210, 4270, 4260,4300</t>
  </si>
  <si>
    <t xml:space="preserve">Sołectwo </t>
  </si>
  <si>
    <t>Ilość mieszkańców</t>
  </si>
  <si>
    <t>Kwota funduszu</t>
  </si>
  <si>
    <t>Biała</t>
  </si>
  <si>
    <t>Biskupin</t>
  </si>
  <si>
    <t>Budziwojów</t>
  </si>
  <si>
    <t>Czernikowice</t>
  </si>
  <si>
    <t>Dobroszów</t>
  </si>
  <si>
    <t xml:space="preserve">Goliszów </t>
  </si>
  <si>
    <t>Gołaczów</t>
  </si>
  <si>
    <t>Gołocin Pawlikowice</t>
  </si>
  <si>
    <t>Groble</t>
  </si>
  <si>
    <t>Jaroszówka</t>
  </si>
  <si>
    <t>Jerzmanowice</t>
  </si>
  <si>
    <t>Konradówka Piotrowice</t>
  </si>
  <si>
    <t xml:space="preserve">Krzywa </t>
  </si>
  <si>
    <t>Michów</t>
  </si>
  <si>
    <t>Niedźwiedzice</t>
  </si>
  <si>
    <t>Okmiany</t>
  </si>
  <si>
    <t>Osetnica</t>
  </si>
  <si>
    <t>Rokitki</t>
  </si>
  <si>
    <t>Stary Łom</t>
  </si>
  <si>
    <t>Strupice</t>
  </si>
  <si>
    <t>Witków</t>
  </si>
  <si>
    <t>Zamienice</t>
  </si>
  <si>
    <t>Razem</t>
  </si>
  <si>
    <t>Załacznik nr 14 do Uchwały Nr XXIX/180/2008</t>
  </si>
  <si>
    <t xml:space="preserve">Rady Gminy w Chojnowie </t>
  </si>
  <si>
    <t>z dnia 18 grudnia 2008</t>
  </si>
  <si>
    <t>LIMITY WYDATKÓW NA WIELOLETNIE PROGRAMY INWESTYCYJNE NA LATA 2009-2011</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</si>
  <si>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</si>
  <si>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</si>
  <si>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</si>
  <si>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</si>
  <si>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</si>
  <si>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</si>
  <si>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</si>
  <si>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</si>
  <si>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</si>
  <si>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sieci wodociągowej dla wsi Gołocin etap II, część I</t>
  </si>
  <si>
    <t>Budowa SUW Okmiany II etap I</t>
  </si>
  <si>
    <t>x</t>
  </si>
  <si>
    <t>Renowacja studni SUW Okmiany I wraz z wymiana pomp</t>
  </si>
  <si>
    <t>DROGI</t>
  </si>
  <si>
    <t>Budowa drogi na terenie przeznaczonym pod rozwój gospodarczy (TAG) w Okmianach</t>
  </si>
  <si>
    <t>Remont drogi gminnej w Niedźwiedzicach</t>
  </si>
  <si>
    <t>Budowa chodnika w miejscowości Okmiany w ciągu drogi 2266D. „Bezpieczny uczeń – bezpieczny mieszkaniec"</t>
  </si>
  <si>
    <t>Remont drogi gminnej we wsi Michów</t>
  </si>
  <si>
    <t xml:space="preserve">Remont drogi gminnej do miejscowości Dobroszów </t>
  </si>
  <si>
    <t>Budowa chodnika we wsi Rokitki</t>
  </si>
  <si>
    <t>Wykonanie dokumentacji technicznej budowy drogi gminnej Biała Kolonia</t>
  </si>
  <si>
    <t>Wykonanie dokumentacji technicznej przebudowy mostu na rzece Czarna Woda w Rokitkach</t>
  </si>
  <si>
    <t>Przebudowa mostu na rzece czarna Woda w Rokitkach</t>
  </si>
  <si>
    <t>Wykonanie dokumentacji technicznej remontu drogi gminnej w Gołaczowie</t>
  </si>
  <si>
    <t>Budowa drogi gminnej Biała Kolonia</t>
  </si>
  <si>
    <t>BUDOWNICTWO</t>
  </si>
  <si>
    <t>Budowa sali sportowej przy Szkole Podstawowej w  Krzywej 52</t>
  </si>
  <si>
    <t>Rozbudowa świetlicy wiejskiej w Zamienicach</t>
  </si>
  <si>
    <t>Budowa dwóch socjalnych budynków mieszkalnych 12-to rodzinnych wraz z przyłączami: wody, kanalizacji sanitarnej i energii elektrycznej - wykonanie dwóch segmentów</t>
  </si>
  <si>
    <t>KANALIZACJA</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</si>
  <si>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</si>
  <si>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</si>
  <si>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</si>
  <si>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sieci wodno - kanalizcyjnej dla wsi Pawlikowice etap II</t>
  </si>
  <si>
    <t xml:space="preserve">Budowa sieci kanalizacji sanitarnej dla wsi Budziwojów i Gołaczów Etap I </t>
  </si>
  <si>
    <t xml:space="preserve">Budowa sieci kanalizacji sanitarnej  dla wsi Zamienice Etap I, Rokitki Etap II, Czernikowice - Jaroszówka Etap III, Biała Etap IV, wraz z oczyszczalnią ścieków w Zamienicach Etap V </t>
  </si>
  <si>
    <t xml:space="preserve">Budowa sieci kanalizacji sanitarnej dla wsi Budziwojów i Gołaczów Etap I oraz budowa sieci kanalizacyjnej dla wsi Gołocin i sieci wodno - kanalizacyjnej dla wsi Pawlikowice etap II </t>
  </si>
  <si>
    <t xml:space="preserve">Budowa sieci kanalizacji sanitarnej dla wsi Budziwojów i Gołaczów Etap I oraz budowy sieci wodno-kanalizacyjnej dla wsi Gołocin i Pawlikowice etap II </t>
  </si>
  <si>
    <t>Budowa kanalizacji sanitarnej dla wsi Jerzmanowice etap I, Witków etap II, Groble etap III, Stary Łom etap IV, Krzywa etap V, Osetnica etap VI, Konradówka etap VII, Piotrowice etap VII</t>
  </si>
  <si>
    <t>Budowa przydomowych oczyszczalni scieków we wsi Biskupin</t>
  </si>
  <si>
    <t>INFRASTRUKTURA WIEJSKA</t>
  </si>
  <si>
    <t>Dotacja na budowę punktu bibliotecznego wraz z zapleczem szkoleniowo - warsztatowym we wsi Witków</t>
  </si>
  <si>
    <t>Renowacja murawy boiska we wsi Krzywa</t>
  </si>
  <si>
    <t>Wykonanie przyłączy do boiska sportowego we wsi Krzywa</t>
  </si>
  <si>
    <t>Wyposażenie boiska sportowego  w zaplecz kontenerowe socjalne we wsi Krzywa</t>
  </si>
  <si>
    <t>Selektywna zbiórka odpadów (zakup pojemników)</t>
  </si>
  <si>
    <t xml:space="preserve">Odnowa wsi </t>
  </si>
  <si>
    <t>Remont i wyposażenioe Gminnej Biblioteki Publicznej w Krzywej</t>
  </si>
  <si>
    <t>Załącznik Nr 6 do Uchwały Rady Gminy w Chojnowie                        Nr XXIX/180/2008 z dnia 18 grudnia 2008</t>
  </si>
  <si>
    <t>PLAN ZADAŃ INWESTYCYJNYCH NA ROK 2009</t>
  </si>
  <si>
    <t>Nazwa inwestycji</t>
  </si>
  <si>
    <t>Wartość kosztorysowa</t>
  </si>
  <si>
    <t>Środki własne</t>
  </si>
  <si>
    <t>Zob. z odr.ter. płatności</t>
  </si>
  <si>
    <t xml:space="preserve">Pożyczki, kredyty długoterm. </t>
  </si>
  <si>
    <t>Dotacje WFOŚiGW, UE, MGiP i inne</t>
  </si>
  <si>
    <t>Wydatki do poniesienia w roku budż.</t>
  </si>
  <si>
    <t>01010</t>
  </si>
  <si>
    <t>6050</t>
  </si>
  <si>
    <t>Wodociąg Goliszów.</t>
  </si>
  <si>
    <t>Budowa sieci kanalizacyjnej dla wsi Gołocin etap II, część 2</t>
  </si>
  <si>
    <t>Budowa sieci kanalizacji sanitarnej dla wsi Budziwojów i Gołaczów etap I</t>
  </si>
  <si>
    <t>Budowa sieci wodno - kanalizacyjnej dla wsi Pawlikowice etap II</t>
  </si>
  <si>
    <t>600</t>
  </si>
  <si>
    <t>60016</t>
  </si>
  <si>
    <t xml:space="preserve">Budowa drogi na terenie przeznaczonym pod rozwój gospodarczy (TAG) w Okmianach </t>
  </si>
  <si>
    <t>6058</t>
  </si>
  <si>
    <t>6059</t>
  </si>
  <si>
    <t>Dotacje WFOŚiGW, ZPORR, MGiP i inne</t>
  </si>
  <si>
    <t>6060</t>
  </si>
  <si>
    <t>Zakup wiat przystankowych</t>
  </si>
  <si>
    <t>700</t>
  </si>
  <si>
    <t>70005</t>
  </si>
  <si>
    <t>Zakup  gruntów  ANR</t>
  </si>
  <si>
    <t>70095</t>
  </si>
  <si>
    <t>750</t>
  </si>
  <si>
    <t>75023</t>
  </si>
  <si>
    <t>Zakup  sprzętu  informatycznego i oprogramowania  na  potrzeby  Urzędu  Gminy</t>
  </si>
  <si>
    <t>Zakup agregatu prądotwórczego na potrzeby Urzędu Gminy</t>
  </si>
  <si>
    <t>754</t>
  </si>
  <si>
    <t>75403</t>
  </si>
  <si>
    <t>6170</t>
  </si>
  <si>
    <t>Wpłaty na dofinansowanie modernizacji Komisariatu Policji w Chojnowie</t>
  </si>
  <si>
    <t>75412</t>
  </si>
  <si>
    <t>Rozbudowa garażu dla OSP Jaroszówka</t>
  </si>
  <si>
    <t>Przebudowa budynku gospodarczego na garaż remizy OSP w Krzywej.</t>
  </si>
  <si>
    <t>6220</t>
  </si>
  <si>
    <t>Dotacja celowa na dofinansowanie karosacji samochodu strażackiego dla OSP Rokitki</t>
  </si>
  <si>
    <t>90003</t>
  </si>
  <si>
    <t>6068</t>
  </si>
  <si>
    <t>Zakup pojemników do selektywnej zbiórki odpadów komunalnych na terenie gminy Chojnów</t>
  </si>
  <si>
    <t>6069</t>
  </si>
  <si>
    <t>90095</t>
  </si>
  <si>
    <t>Dotacja celowa na budowę schroniska dla zwierząt</t>
  </si>
  <si>
    <t>921</t>
  </si>
  <si>
    <t>92116</t>
  </si>
  <si>
    <t>926</t>
  </si>
  <si>
    <t>92695</t>
  </si>
  <si>
    <t>Wyposażenie boiska sportowego  w zaplecze kontenerowe socjalne we wsi Krzywa</t>
  </si>
  <si>
    <t>Paragraf</t>
  </si>
  <si>
    <t>Treść</t>
  </si>
  <si>
    <t>Zmniejszenia</t>
  </si>
  <si>
    <t>Zwiększenia</t>
  </si>
  <si>
    <t>Rolnictwo i łowiectwo</t>
  </si>
  <si>
    <t>Infrastruktura wodociągowa i sanitacyjna wsi</t>
  </si>
  <si>
    <t>Otrzymane spadki, zapisy i darowizny w postaci pieniężnej</t>
  </si>
  <si>
    <t>Transport i łączność</t>
  </si>
  <si>
    <t>Drogi publiczne gminne</t>
  </si>
  <si>
    <t>Gospodarka mieszkaniowa</t>
  </si>
  <si>
    <t>Gospodarka gruntami i nieruchomościami</t>
  </si>
  <si>
    <t>Administracja publiczna</t>
  </si>
  <si>
    <t>Urzędy gmin (miast i miast na prawach powiatu)</t>
  </si>
  <si>
    <t>Wpływy z różnych dochodów</t>
  </si>
  <si>
    <t>Wpływy z podatku dochodowego od osób fizycznych</t>
  </si>
  <si>
    <t>Odsetki od nieterminowych wpłat z tytułu podatków i opłat</t>
  </si>
  <si>
    <t>Podatek od spadków i darowizn</t>
  </si>
  <si>
    <t>Pomoc społeczna</t>
  </si>
  <si>
    <t>Ośrodki pomocy społecznej</t>
  </si>
  <si>
    <t>Dochody jednostek samorządu terytorialnego związane z realizacją zadań z zakresu administracji rządowej  oraz innych zadań zleconych ustawami</t>
  </si>
  <si>
    <t>Dotacje celowe otrzymane z budżetu państwa na realizację własnych zadań bieżących gmin ( związków gmin)</t>
  </si>
  <si>
    <t>Opłata od posiadania psów</t>
  </si>
  <si>
    <t>Dotacje rozwojowe oraz środki na finansowanie Wspólnej Polityki Rolnej</t>
  </si>
  <si>
    <t>Dotacje otrzymane z funduszy celowych na finansowanie lub dofinansowanie kosztów realizacji inwestycji i zakupów inwestycyjnych jednostek sektora finansów publicznych</t>
  </si>
  <si>
    <t>Załącznik Nr 1 do Uchwały Rady Gminy Chojnów</t>
  </si>
  <si>
    <t>Wpłaty z tytułu odpłatnego nabycia prawa własności oraz prawa użytkowania wieczystego nieruchomości</t>
  </si>
  <si>
    <t>Dochody od osób prawnych, od osób fizycznych i od innych jednostek nieposiadających osobowości prawnej oraz wydatki związane z ich poborem</t>
  </si>
  <si>
    <t>Podatek od działalności gospodarczej osób fizycznych, opłacany w formie karty podatkowej</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</si>
  <si>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</si>
  <si>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</si>
  <si>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Świadczenia rodzinne, zaliczka alimentacyjna oraz składki na ubezpieczenia emerytalne i rentowe z ubezpieczenia społecznego</t>
  </si>
  <si>
    <t>Dotacje celowe otrzymane z budżetu państwa na realizację zadań bieżących z zakresu administracji rządowej  oraz innych zadań zleconych gminie (związkom gmin) ustawami</t>
  </si>
  <si>
    <t>Zasiłki i pomoc w naturze oraz składki na ubezpieczenia emerytalne i rentowe</t>
  </si>
  <si>
    <t>Przychody z zaciągniętych pożyczek i kredytów na rynku krajowym</t>
  </si>
  <si>
    <t>Wydatki inwestycyjne jednostek budżetowych</t>
  </si>
  <si>
    <t>Wydatki na zakupy inwestycyjne jednostek budżetowych</t>
  </si>
  <si>
    <t>Podatek od towarów i usług (VAT)</t>
  </si>
  <si>
    <t>Bezpieczeństwo publiczne i ochrona przeciwpożarowa</t>
  </si>
  <si>
    <t>Jednostki terenowe Policji</t>
  </si>
  <si>
    <t>Ochotnicze straże pożarne</t>
  </si>
  <si>
    <t>Różne wydatki na rzecz osób fizycznych</t>
  </si>
  <si>
    <t>Zakup usług remontowych</t>
  </si>
  <si>
    <t>Oddziały przedszkolne w szkołach podstawowych</t>
  </si>
  <si>
    <t>Gimnazja</t>
  </si>
  <si>
    <t>Ochrona zdrowia</t>
  </si>
  <si>
    <t>Przeciwdziałanie alkoholizmowi</t>
  </si>
  <si>
    <t>Świadczenia społeczne</t>
  </si>
  <si>
    <t>Składki na ubezpieczenie zdrowotne</t>
  </si>
  <si>
    <t>Oświetlenie ulic, placów i dróg</t>
  </si>
  <si>
    <t>Kultura fizyczna i sport</t>
  </si>
  <si>
    <t>Załącznik Nr 2 do Uchwały Rady Gminy Chojnów</t>
  </si>
  <si>
    <t>Zakup akcesoriów komputerowych, w tym programów i licencji</t>
  </si>
  <si>
    <t xml:space="preserve">Wydatki osobowe niezaliczone do wynagrodzeń </t>
  </si>
  <si>
    <t>Dotacje celowe przekazane gminie na zadania bieżące realizowane na podstawie porozumień (umów) między jednostkami samorządu terytorialnego</t>
  </si>
  <si>
    <t xml:space="preserve">Składki na ubezpieczenie zdrowotne opłacane za osoby pobierające niektóre świadczenia z pomocy społecznej, niektóre świadczenia rodzinne oraz za osoby uczestniczące w zajęciach w centrum integracji społecznej. </t>
  </si>
  <si>
    <t>Nr XXXVIII/226/2009 z dnia 04 września 2009 r.</t>
  </si>
  <si>
    <t>Nr XXXVIII/226/2009 dnia 04 września 2009r.</t>
  </si>
  <si>
    <t>Nr XXXVIII/226/2009 z dnia 04 września 2009</t>
  </si>
  <si>
    <t>Załącznik Nr 4 do Uchwały Rady Gminy Chojnów Nr XXXVIII/226/2009                                                                 z dnia 04 września 2009</t>
  </si>
  <si>
    <t>Załącznik Nr 5 do Uchwały Rady Gminy Chojnów</t>
  </si>
  <si>
    <t xml:space="preserve"> Nr XXXVIII/226/2009 z dnia 04 września 2009</t>
  </si>
  <si>
    <t>Załącznik Nr 7 do Uchwały Rady Gminy Chojnów                        Nr XXXVIII/226/2009 z dnia 04 września 2009r.</t>
  </si>
  <si>
    <t>z dnia 4 wrzesnia 2009 r.</t>
  </si>
  <si>
    <t xml:space="preserve">Załącznik Nr 8 do Uchwały Rady Gminy Chojnów Nr XXXVIII/226/2009 </t>
  </si>
  <si>
    <t>Załącznik Nr 9 do Uchwały Rady Gminy Chojnów Nr XXXVIII/226/2009 z dnia 04 września 2009</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</si>
</sst>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_-* #,##0.0\ _z_ł_-;\-* #,##0.0\ _z_ł_-;_-* &quot;-&quot;??\ _z_ł_-;_-@_-"/>
    <numFmt numFmtId="166" formatCode="000"/>
    <numFmt numFmtId="167" formatCode="\-???,??0.00;\-???,??0.00"/>
    <numFmt numFmtId="168" formatCode="??,??0.00"/>
    <numFmt numFmtId="169" formatCode="00000"/>
    <numFmt numFmtId="170" formatCode="????"/>
    <numFmt numFmtId="171" formatCode="\-??,??0.00;\-??,??0.00"/>
    <numFmt numFmtId="172" formatCode="0000"/>
    <numFmt numFmtId="173" formatCode="?,??0.00"/>
    <numFmt numFmtId="174" formatCode="???"/>
    <numFmt numFmtId="175" formatCode="?????"/>
    <numFmt numFmtId="176" formatCode="??0.00"/>
    <numFmt numFmtId="177" formatCode="?0.00"/>
    <numFmt numFmtId="178" formatCode="???,??0.00"/>
    <numFmt numFmtId="179" formatCode="\-?,??0.00;\-?,??0.00"/>
    <numFmt numFmtId="180" formatCode="\-?,???,??0.00;\-?,???,??0.00"/>
    <numFmt numFmtId="181" formatCode="?"/>
    <numFmt numFmtId="182" formatCode="??,???,??0.00"/>
    <numFmt numFmtId="183" formatCode="?,???,??0.00"/>
    <numFmt numFmtId="184" formatCode="\-??0.00;\-??0.00"/>
    <numFmt numFmtId="185" formatCode="\-?0.00;\-?0.00"/>
    <numFmt numFmtId="186" formatCode="\-0.00;\-0.00"/>
  </numFmts>
  <fonts count="26">
    <font>
      <sz val="10"/>
      <name val="Arial"/>
      <family val="0"/>
    </font>
    <font>
      <b/>
      <sz val="10"/>
      <name val="Arial"/>
      <family val="2"/>
    </font>
    <font>
      <sz val="8"/>
      <name val="Arial CE"/>
      <family val="2"/>
    </font>
    <font>
      <b/>
      <sz val="12"/>
      <name val="Arial CE"/>
      <family val="2"/>
    </font>
    <font>
      <b/>
      <sz val="12"/>
      <name val="Arial"/>
      <family val="2"/>
    </font>
    <font>
      <b/>
      <sz val="10"/>
      <name val="Arial CE"/>
      <family val="2"/>
    </font>
    <font>
      <sz val="10"/>
      <name val="Arial CE"/>
      <family val="2"/>
    </font>
    <font>
      <b/>
      <sz val="11"/>
      <name val="Arial"/>
      <family val="2"/>
    </font>
    <font>
      <sz val="8"/>
      <name val="Arial"/>
      <family val="0"/>
    </font>
    <font>
      <b/>
      <sz val="9"/>
      <name val="Arial"/>
      <family val="0"/>
    </font>
    <font>
      <b/>
      <sz val="9"/>
      <name val="Arial CE"/>
      <family val="2"/>
    </font>
    <font>
      <b/>
      <sz val="14"/>
      <name val="Arial CE"/>
      <family val="2"/>
    </font>
    <font>
      <sz val="10"/>
      <name val="Times New Roman"/>
      <family val="1"/>
    </font>
    <font>
      <b/>
      <sz val="10"/>
      <name val="Times New Roman"/>
      <family val="1"/>
    </font>
    <font>
      <b/>
      <sz val="14"/>
      <name val="Arial"/>
      <family val="2"/>
    </font>
    <font>
      <sz val="12"/>
      <name val="Arial"/>
      <family val="0"/>
    </font>
    <font>
      <sz val="7"/>
      <name val="Arial"/>
      <family val="2"/>
    </font>
    <font>
      <b/>
      <sz val="8"/>
      <name val="Arial CE"/>
      <family val="2"/>
    </font>
    <font>
      <b/>
      <sz val="8"/>
      <name val="Arial"/>
      <family val="0"/>
    </font>
    <font>
      <b/>
      <sz val="8"/>
      <name val="Times New Roman"/>
      <family val="1"/>
    </font>
    <font>
      <b/>
      <sz val="7"/>
      <name val="Arial"/>
      <family val="2"/>
    </font>
    <font>
      <sz val="9"/>
      <name val="Arial"/>
      <family val="2"/>
    </font>
    <font>
      <b/>
      <sz val="8.5"/>
      <color indexed="8"/>
      <name val="Arial"/>
      <family val="0"/>
    </font>
    <font>
      <b/>
      <sz val="8"/>
      <color indexed="8"/>
      <name val="Arial CE"/>
      <family val="0"/>
    </font>
    <font>
      <sz val="8"/>
      <color indexed="8"/>
      <name val="Arial CE"/>
      <family val="0"/>
    </font>
    <font>
      <sz val="10"/>
      <color indexed="8"/>
      <name val="Arial"/>
      <family val="0"/>
    </font>
  </fonts>
  <fills count="3">
    <fill>
      <patternFill/>
    </fill>
    <fill>
      <patternFill patternType="gray125"/>
    </fill>
    <fill>
      <patternFill patternType="solid">
        <fgColor indexed="22"/>
        <bgColor indexed="64"/>
      </patternFill>
    </fill>
  </fills>
  <borders count="91">
    <border>
      <left/>
      <right/>
      <top/>
      <bottom/>
      <diagonal/>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style="thick"/>
      <bottom style="thick"/>
    </border>
    <border>
      <left style="thin"/>
      <right style="thick"/>
      <top style="thick"/>
      <bottom style="thick"/>
    </border>
    <border>
      <left style="thick"/>
      <right style="thin"/>
      <top style="thick"/>
      <bottom style="thick"/>
    </border>
    <border>
      <left>
        <color indexed="63"/>
      </left>
      <right>
        <color indexed="63"/>
      </right>
      <top>
        <color indexed="63"/>
      </top>
      <bottom style="thick"/>
    </border>
    <border>
      <left style="thin"/>
      <right style="thick"/>
      <top>
        <color indexed="63"/>
      </top>
      <bottom>
        <color indexed="63"/>
      </bottom>
    </border>
    <border>
      <left style="thin"/>
      <right style="thick"/>
      <top style="thin"/>
      <bottom style="thick"/>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thin"/>
      <right style="thin"/>
      <top style="thin"/>
      <bottom style="thick"/>
    </border>
    <border>
      <left style="thin"/>
      <right style="thin"/>
      <top style="thick"/>
      <bottom style="thin"/>
    </border>
    <border>
      <left style="thin"/>
      <right style="thick"/>
      <top style="thick"/>
      <bottom>
        <color indexed="63"/>
      </bottom>
    </border>
    <border>
      <left style="thin"/>
      <right style="thin"/>
      <top>
        <color indexed="63"/>
      </top>
      <bottom>
        <color indexed="63"/>
      </bottom>
    </border>
    <border>
      <left style="thin"/>
      <right style="thick"/>
      <top style="thick"/>
      <bottom style="thin"/>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n"/>
      <right style="thin"/>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ck"/>
      <right style="thin"/>
      <top style="thick"/>
      <bottom style="thin"/>
    </border>
    <border>
      <left style="thick"/>
      <right style="thin"/>
      <top style="thin"/>
      <bottom style="thick"/>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color indexed="63"/>
      </top>
      <bottom style="thick">
        <color indexed="8"/>
      </bottom>
    </border>
    <border>
      <left style="thin">
        <color indexed="8"/>
      </left>
      <right style="thin">
        <color indexed="8"/>
      </right>
      <top>
        <color indexed="63"/>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style="thick">
        <color indexed="8"/>
      </bottom>
    </border>
    <border>
      <left style="thin">
        <color indexed="8"/>
      </left>
      <right style="thick">
        <color indexed="8"/>
      </right>
      <top style="thin">
        <color indexed="8"/>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color indexed="63"/>
      </top>
      <bottom style="thick">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ck"/>
      <right>
        <color indexed="63"/>
      </right>
      <top style="thin"/>
      <bottom style="thin"/>
    </border>
    <border>
      <left>
        <color indexed="63"/>
      </left>
      <right style="thin"/>
      <top style="thin"/>
      <bottom style="thin"/>
    </border>
    <border>
      <left style="thick"/>
      <right>
        <color indexed="63"/>
      </right>
      <top style="thin"/>
      <bottom style="thick"/>
    </border>
    <border>
      <left>
        <color indexed="63"/>
      </left>
      <right style="thin"/>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ck"/>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1">
    <xf numFmtId="0" fontId="0" fillId="0" borderId="0" xfId="0" applyAlignment="1">
      <alignment/>
    </xf>
    <xf numFmtId="0" fontId="1" fillId="0" borderId="0" xfId="0" applyFont="1" applyAlignment="1">
      <alignment wrapText="1"/>
    </xf>
    <xf numFmtId="0" fontId="2"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wrapText="1"/>
    </xf>
    <xf numFmtId="164" fontId="0" fillId="0" borderId="2" xfId="15" applyNumberFormat="1" applyBorder="1" applyAlignment="1">
      <alignment horizontal="center" vertical="center"/>
    </xf>
    <xf numFmtId="164" fontId="0" fillId="0" borderId="3" xfId="15"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5" xfId="0" applyFont="1" applyBorder="1" applyAlignment="1">
      <alignment horizontal="center" vertical="center" wrapText="1"/>
    </xf>
    <xf numFmtId="164" fontId="1" fillId="0" borderId="5" xfId="15" applyNumberFormat="1" applyFont="1" applyBorder="1" applyAlignment="1">
      <alignment horizontal="center" vertical="center"/>
    </xf>
    <xf numFmtId="164" fontId="0" fillId="0" borderId="6" xfId="15" applyNumberForma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164" fontId="0" fillId="0" borderId="5" xfId="15"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5" fillId="0" borderId="5" xfId="0" applyFont="1" applyBorder="1" applyAlignment="1">
      <alignment horizontal="left" vertical="center" wrapText="1"/>
    </xf>
    <xf numFmtId="0" fontId="0" fillId="0" borderId="5" xfId="0" applyBorder="1" applyAlignment="1">
      <alignment horizontal="left" vertical="center" wrapText="1"/>
    </xf>
    <xf numFmtId="164" fontId="6" fillId="0" borderId="5" xfId="15" applyNumberFormat="1" applyFont="1" applyBorder="1" applyAlignment="1">
      <alignment horizontal="center" vertical="center"/>
    </xf>
    <xf numFmtId="164" fontId="1" fillId="0" borderId="6" xfId="15" applyNumberFormat="1" applyFont="1" applyBorder="1" applyAlignment="1">
      <alignment horizontal="center" vertical="center"/>
    </xf>
    <xf numFmtId="0" fontId="6" fillId="0" borderId="5" xfId="0" applyFont="1" applyBorder="1" applyAlignment="1">
      <alignment horizontal="left" vertical="center" wrapText="1"/>
    </xf>
    <xf numFmtId="0" fontId="0" fillId="0" borderId="5" xfId="0" applyFont="1" applyBorder="1" applyAlignment="1">
      <alignment horizontal="left"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1" fillId="0" borderId="8" xfId="0" applyNumberFormat="1" applyFont="1" applyBorder="1" applyAlignment="1">
      <alignment horizontal="center" vertical="center"/>
    </xf>
    <xf numFmtId="0" fontId="1" fillId="0" borderId="8" xfId="0" applyFont="1" applyBorder="1" applyAlignment="1">
      <alignment horizontal="center" vertical="center"/>
    </xf>
    <xf numFmtId="164" fontId="0" fillId="0" borderId="8" xfId="15" applyNumberFormat="1" applyBorder="1" applyAlignment="1">
      <alignment horizontal="center" vertical="center"/>
    </xf>
    <xf numFmtId="164" fontId="1" fillId="0" borderId="9" xfId="15" applyNumberFormat="1" applyFont="1" applyBorder="1" applyAlignment="1">
      <alignment horizontal="center" vertical="center"/>
    </xf>
    <xf numFmtId="164" fontId="7" fillId="0" borderId="10" xfId="15" applyNumberFormat="1" applyFont="1" applyBorder="1" applyAlignment="1">
      <alignment horizontal="center" vertical="center"/>
    </xf>
    <xf numFmtId="164" fontId="7" fillId="0" borderId="11" xfId="15" applyNumberFormat="1" applyFont="1" applyBorder="1" applyAlignment="1">
      <alignment horizontal="center" vertical="center"/>
    </xf>
    <xf numFmtId="49" fontId="0" fillId="0" borderId="0" xfId="0" applyNumberFormat="1" applyAlignment="1">
      <alignment horizontal="center" vertical="center"/>
    </xf>
    <xf numFmtId="164" fontId="0" fillId="0" borderId="0" xfId="15" applyNumberFormat="1" applyAlignment="1">
      <alignment/>
    </xf>
    <xf numFmtId="0" fontId="0" fillId="0" borderId="0" xfId="0" applyAlignment="1">
      <alignment/>
    </xf>
    <xf numFmtId="0" fontId="7" fillId="0" borderId="0" xfId="0" applyFont="1" applyAlignment="1">
      <alignment vertical="top"/>
    </xf>
    <xf numFmtId="43" fontId="1" fillId="0" borderId="5" xfId="15" applyNumberFormat="1" applyFont="1" applyBorder="1" applyAlignment="1">
      <alignment horizontal="center" vertical="center"/>
    </xf>
    <xf numFmtId="43" fontId="0" fillId="0" borderId="6" xfId="15" applyNumberFormat="1" applyBorder="1" applyAlignment="1">
      <alignment horizontal="center" vertical="center"/>
    </xf>
    <xf numFmtId="43" fontId="0" fillId="0" borderId="5" xfId="15" applyNumberFormat="1" applyBorder="1" applyAlignment="1">
      <alignment horizontal="center" vertical="center"/>
    </xf>
    <xf numFmtId="43" fontId="6" fillId="0" borderId="5" xfId="15" applyNumberFormat="1" applyFont="1" applyBorder="1" applyAlignment="1">
      <alignment horizontal="center" vertical="center"/>
    </xf>
    <xf numFmtId="43" fontId="1" fillId="0" borderId="6" xfId="15" applyNumberFormat="1" applyFont="1" applyBorder="1" applyAlignment="1">
      <alignment horizontal="center" vertical="center"/>
    </xf>
    <xf numFmtId="43" fontId="0" fillId="0" borderId="8" xfId="15" applyNumberFormat="1" applyBorder="1" applyAlignment="1">
      <alignment horizontal="center" vertical="center"/>
    </xf>
    <xf numFmtId="43" fontId="1" fillId="0" borderId="9" xfId="15" applyNumberFormat="1" applyFont="1" applyBorder="1" applyAlignment="1">
      <alignment horizontal="center" vertical="center"/>
    </xf>
    <xf numFmtId="43" fontId="7" fillId="0" borderId="10" xfId="15" applyNumberFormat="1" applyFont="1" applyBorder="1" applyAlignment="1">
      <alignment horizontal="center" vertical="center"/>
    </xf>
    <xf numFmtId="43" fontId="7" fillId="0" borderId="11" xfId="15" applyNumberFormat="1" applyFont="1" applyBorder="1" applyAlignment="1">
      <alignment horizontal="center" vertical="center"/>
    </xf>
    <xf numFmtId="0" fontId="9"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Fill="1" applyBorder="1" applyAlignment="1">
      <alignment horizontal="center" vertical="center"/>
    </xf>
    <xf numFmtId="43" fontId="0" fillId="0" borderId="0" xfId="15" applyAlignment="1">
      <alignment/>
    </xf>
    <xf numFmtId="43" fontId="0" fillId="0" borderId="0" xfId="15" applyBorder="1" applyAlignment="1">
      <alignment horizontal="center"/>
    </xf>
    <xf numFmtId="43" fontId="0" fillId="0" borderId="0" xfId="15" applyBorder="1" applyAlignment="1">
      <alignment horizontal="center"/>
    </xf>
    <xf numFmtId="43" fontId="1" fillId="0" borderId="0" xfId="15" applyFont="1" applyAlignment="1">
      <alignment wrapText="1"/>
    </xf>
    <xf numFmtId="43" fontId="2" fillId="0" borderId="0" xfId="15" applyFont="1" applyAlignment="1">
      <alignment/>
    </xf>
    <xf numFmtId="43" fontId="0" fillId="0" borderId="0" xfId="15" applyAlignment="1">
      <alignment horizontal="center"/>
    </xf>
    <xf numFmtId="43" fontId="11" fillId="0" borderId="0" xfId="15" applyFont="1" applyAlignment="1">
      <alignment/>
    </xf>
    <xf numFmtId="43" fontId="11" fillId="0" borderId="0" xfId="15" applyFont="1" applyAlignment="1">
      <alignment wrapText="1"/>
    </xf>
    <xf numFmtId="43" fontId="11" fillId="0" borderId="13" xfId="15" applyFont="1" applyBorder="1" applyAlignment="1">
      <alignment horizontal="center" wrapText="1"/>
    </xf>
    <xf numFmtId="41" fontId="4" fillId="0" borderId="14" xfId="15" applyNumberFormat="1" applyFont="1" applyBorder="1" applyAlignment="1">
      <alignment vertical="center"/>
    </xf>
    <xf numFmtId="43" fontId="1" fillId="0" borderId="4" xfId="15" applyFont="1" applyBorder="1" applyAlignment="1">
      <alignment horizontal="center" vertical="center"/>
    </xf>
    <xf numFmtId="43" fontId="0" fillId="0" borderId="5" xfId="15" applyBorder="1" applyAlignment="1">
      <alignment horizontal="justify" vertical="center"/>
    </xf>
    <xf numFmtId="41" fontId="0" fillId="0" borderId="6" xfId="15" applyNumberFormat="1" applyBorder="1" applyAlignment="1">
      <alignment vertical="center"/>
    </xf>
    <xf numFmtId="41" fontId="0" fillId="0" borderId="9" xfId="15" applyNumberFormat="1" applyBorder="1" applyAlignment="1">
      <alignment vertical="center"/>
    </xf>
    <xf numFmtId="41" fontId="4" fillId="0" borderId="15" xfId="15" applyNumberFormat="1" applyFont="1" applyBorder="1" applyAlignment="1">
      <alignment vertical="center"/>
    </xf>
    <xf numFmtId="43" fontId="0" fillId="0" borderId="0" xfId="15" applyAlignment="1">
      <alignment horizontal="center" vertical="center"/>
    </xf>
    <xf numFmtId="43" fontId="0" fillId="0" borderId="0" xfId="15" applyAlignment="1">
      <alignment horizontal="justify" vertical="center"/>
    </xf>
    <xf numFmtId="164" fontId="0" fillId="0" borderId="0" xfId="15" applyNumberFormat="1" applyAlignment="1">
      <alignment/>
    </xf>
    <xf numFmtId="43" fontId="1" fillId="0" borderId="1" xfId="15" applyFont="1" applyBorder="1" applyAlignment="1">
      <alignment horizontal="center" vertical="center"/>
    </xf>
    <xf numFmtId="43" fontId="6" fillId="0" borderId="2" xfId="15" applyFont="1" applyBorder="1" applyAlignment="1">
      <alignment horizontal="justify" vertical="center" wrapText="1"/>
    </xf>
    <xf numFmtId="164" fontId="0" fillId="0" borderId="3" xfId="15" applyNumberFormat="1" applyBorder="1" applyAlignment="1">
      <alignment/>
    </xf>
    <xf numFmtId="43" fontId="6" fillId="0" borderId="5" xfId="15" applyFont="1" applyBorder="1" applyAlignment="1">
      <alignment horizontal="justify" vertical="center" wrapText="1"/>
    </xf>
    <xf numFmtId="164" fontId="0" fillId="0" borderId="6" xfId="15" applyNumberFormat="1" applyBorder="1" applyAlignment="1">
      <alignment/>
    </xf>
    <xf numFmtId="43" fontId="12" fillId="0" borderId="5" xfId="15" applyFont="1" applyBorder="1" applyAlignment="1">
      <alignment horizontal="justify" vertical="center" wrapText="1"/>
    </xf>
    <xf numFmtId="164" fontId="0" fillId="0" borderId="9" xfId="15" applyNumberFormat="1" applyBorder="1" applyAlignment="1">
      <alignment/>
    </xf>
    <xf numFmtId="164" fontId="1" fillId="0" borderId="9" xfId="15" applyNumberFormat="1" applyFont="1" applyBorder="1" applyAlignment="1">
      <alignment/>
    </xf>
    <xf numFmtId="164" fontId="4" fillId="0" borderId="15" xfId="15" applyNumberFormat="1" applyFont="1" applyBorder="1" applyAlignment="1">
      <alignment/>
    </xf>
    <xf numFmtId="49" fontId="6" fillId="0" borderId="5" xfId="15" applyNumberFormat="1" applyFont="1" applyBorder="1" applyAlignment="1">
      <alignment horizontal="justify" vertical="center" wrapText="1"/>
    </xf>
    <xf numFmtId="0" fontId="0" fillId="0" borderId="0" xfId="0" applyAlignment="1">
      <alignment horizontal="right"/>
    </xf>
    <xf numFmtId="0" fontId="0" fillId="0" borderId="0" xfId="0" applyFont="1" applyAlignment="1">
      <alignment horizontal="right"/>
    </xf>
    <xf numFmtId="0" fontId="13" fillId="0" borderId="0" xfId="0" applyFont="1" applyAlignment="1">
      <alignment horizontal="right"/>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49" fontId="1" fillId="0" borderId="16"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4" fontId="5" fillId="0" borderId="18" xfId="0" applyNumberFormat="1" applyFont="1" applyBorder="1" applyAlignment="1">
      <alignment vertical="center"/>
    </xf>
    <xf numFmtId="4" fontId="5" fillId="0" borderId="16" xfId="0" applyNumberFormat="1" applyFont="1" applyBorder="1" applyAlignment="1">
      <alignment vertical="center"/>
    </xf>
    <xf numFmtId="4" fontId="5" fillId="0" borderId="5" xfId="0" applyNumberFormat="1" applyFont="1" applyBorder="1" applyAlignment="1">
      <alignment vertical="center"/>
    </xf>
    <xf numFmtId="4" fontId="5" fillId="0" borderId="17" xfId="0" applyNumberFormat="1" applyFont="1" applyBorder="1" applyAlignment="1">
      <alignment vertical="center"/>
    </xf>
    <xf numFmtId="0" fontId="0" fillId="0" borderId="5" xfId="0" applyBorder="1" applyAlignment="1">
      <alignment horizontal="left" vertical="center"/>
    </xf>
    <xf numFmtId="4" fontId="0" fillId="0" borderId="18" xfId="0" applyNumberFormat="1" applyBorder="1" applyAlignment="1">
      <alignment vertical="center"/>
    </xf>
    <xf numFmtId="4" fontId="0" fillId="0" borderId="16" xfId="0" applyNumberFormat="1" applyBorder="1" applyAlignment="1">
      <alignment vertical="center"/>
    </xf>
    <xf numFmtId="4" fontId="0" fillId="0" borderId="5" xfId="0" applyNumberFormat="1" applyBorder="1" applyAlignment="1">
      <alignment vertical="center"/>
    </xf>
    <xf numFmtId="4" fontId="0" fillId="0" borderId="17" xfId="0" applyNumberForma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0" fillId="0" borderId="5" xfId="0" applyBorder="1" applyAlignment="1">
      <alignment vertical="center"/>
    </xf>
    <xf numFmtId="0" fontId="5" fillId="0" borderId="5" xfId="0" applyFont="1" applyBorder="1" applyAlignment="1">
      <alignment vertical="center" wrapText="1"/>
    </xf>
    <xf numFmtId="0" fontId="5" fillId="0" borderId="0" xfId="0" applyFont="1" applyBorder="1" applyAlignment="1">
      <alignment vertical="center"/>
    </xf>
    <xf numFmtId="0" fontId="0" fillId="0" borderId="0" xfId="0" applyBorder="1" applyAlignment="1">
      <alignment/>
    </xf>
    <xf numFmtId="0" fontId="0" fillId="0" borderId="0" xfId="0" applyFont="1" applyAlignment="1">
      <alignment/>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wrapText="1"/>
    </xf>
    <xf numFmtId="4" fontId="6" fillId="0" borderId="18" xfId="0" applyNumberFormat="1" applyFont="1" applyBorder="1" applyAlignment="1">
      <alignment vertical="center"/>
    </xf>
    <xf numFmtId="4" fontId="6" fillId="0" borderId="5" xfId="0" applyNumberFormat="1" applyFont="1" applyBorder="1" applyAlignment="1">
      <alignment vertical="center"/>
    </xf>
    <xf numFmtId="4" fontId="6" fillId="0" borderId="17" xfId="0" applyNumberFormat="1" applyFont="1" applyBorder="1" applyAlignment="1">
      <alignment vertical="center"/>
    </xf>
    <xf numFmtId="0" fontId="6" fillId="0" borderId="0" xfId="0" applyFont="1" applyBorder="1" applyAlignment="1">
      <alignment vertical="center"/>
    </xf>
    <xf numFmtId="0" fontId="0" fillId="0" borderId="0" xfId="0" applyFont="1" applyBorder="1" applyAlignment="1">
      <alignment/>
    </xf>
    <xf numFmtId="0" fontId="0" fillId="0" borderId="5" xfId="0" applyBorder="1" applyAlignment="1">
      <alignment vertical="center" wrapText="1"/>
    </xf>
    <xf numFmtId="0" fontId="0" fillId="0" borderId="19" xfId="0" applyBorder="1" applyAlignment="1">
      <alignment horizontal="center" vertical="center"/>
    </xf>
    <xf numFmtId="0" fontId="0" fillId="0" borderId="8" xfId="0" applyBorder="1" applyAlignment="1">
      <alignment vertical="center" wrapText="1"/>
    </xf>
    <xf numFmtId="4" fontId="0" fillId="0" borderId="20" xfId="0" applyNumberFormat="1" applyBorder="1" applyAlignment="1">
      <alignment vertical="center"/>
    </xf>
    <xf numFmtId="4" fontId="0" fillId="0" borderId="19" xfId="0" applyNumberFormat="1" applyBorder="1" applyAlignment="1">
      <alignment vertical="center"/>
    </xf>
    <xf numFmtId="4" fontId="0" fillId="0" borderId="8" xfId="0" applyNumberFormat="1" applyBorder="1" applyAlignment="1">
      <alignment vertical="center"/>
    </xf>
    <xf numFmtId="4" fontId="0" fillId="0" borderId="21" xfId="0" applyNumberFormat="1" applyBorder="1" applyAlignment="1">
      <alignment vertical="center"/>
    </xf>
    <xf numFmtId="0" fontId="0" fillId="0" borderId="22" xfId="0" applyBorder="1" applyAlignment="1">
      <alignment vertical="center"/>
    </xf>
    <xf numFmtId="4" fontId="5" fillId="0" borderId="23" xfId="0" applyNumberFormat="1" applyFont="1" applyBorder="1" applyAlignment="1">
      <alignment vertical="center"/>
    </xf>
    <xf numFmtId="4" fontId="5" fillId="0" borderId="24" xfId="0" applyNumberFormat="1" applyFont="1" applyBorder="1" applyAlignment="1">
      <alignment vertical="center"/>
    </xf>
    <xf numFmtId="4" fontId="5" fillId="0" borderId="22" xfId="0" applyNumberFormat="1" applyFont="1" applyBorder="1" applyAlignment="1">
      <alignment vertical="center"/>
    </xf>
    <xf numFmtId="4" fontId="5" fillId="0" borderId="25" xfId="0" applyNumberFormat="1" applyFont="1" applyBorder="1" applyAlignment="1">
      <alignment vertical="center"/>
    </xf>
    <xf numFmtId="3" fontId="0" fillId="0" borderId="0" xfId="0" applyNumberFormat="1" applyAlignment="1">
      <alignment/>
    </xf>
    <xf numFmtId="0" fontId="1" fillId="0" borderId="0" xfId="0" applyFont="1" applyAlignment="1">
      <alignment/>
    </xf>
    <xf numFmtId="3" fontId="5" fillId="0" borderId="0" xfId="0" applyNumberFormat="1" applyFont="1" applyAlignment="1">
      <alignment/>
    </xf>
    <xf numFmtId="0" fontId="13" fillId="0" borderId="0" xfId="0" applyFont="1" applyAlignment="1">
      <alignment/>
    </xf>
    <xf numFmtId="43" fontId="1" fillId="0" borderId="0" xfId="15" applyFont="1" applyBorder="1" applyAlignment="1">
      <alignment/>
    </xf>
    <xf numFmtId="43" fontId="1" fillId="0" borderId="0" xfId="15" applyFont="1" applyBorder="1" applyAlignment="1">
      <alignment/>
    </xf>
    <xf numFmtId="43" fontId="1" fillId="0" borderId="12" xfId="15" applyFont="1" applyBorder="1" applyAlignment="1">
      <alignment horizontal="center" vertical="center"/>
    </xf>
    <xf numFmtId="43" fontId="5" fillId="0" borderId="10" xfId="15" applyFont="1" applyBorder="1" applyAlignment="1">
      <alignment horizontal="center" vertical="center"/>
    </xf>
    <xf numFmtId="43" fontId="5" fillId="0" borderId="11" xfId="15" applyFont="1" applyFill="1" applyBorder="1" applyAlignment="1">
      <alignment horizontal="center" vertical="center"/>
    </xf>
    <xf numFmtId="43" fontId="0" fillId="0" borderId="1" xfId="15" applyBorder="1" applyAlignment="1">
      <alignment horizontal="center" vertical="center"/>
    </xf>
    <xf numFmtId="43" fontId="0" fillId="0" borderId="2" xfId="15" applyBorder="1" applyAlignment="1">
      <alignment horizontal="center" vertical="center"/>
    </xf>
    <xf numFmtId="43" fontId="0" fillId="0" borderId="2" xfId="15" applyBorder="1" applyAlignment="1">
      <alignment horizontal="center" vertical="center" wrapText="1"/>
    </xf>
    <xf numFmtId="43" fontId="0" fillId="0" borderId="4" xfId="15" applyBorder="1" applyAlignment="1">
      <alignment horizontal="center" vertical="center"/>
    </xf>
    <xf numFmtId="43" fontId="0" fillId="0" borderId="5" xfId="15" applyBorder="1" applyAlignment="1">
      <alignment horizontal="center" vertical="center"/>
    </xf>
    <xf numFmtId="43" fontId="1" fillId="0" borderId="5" xfId="15" applyFont="1" applyBorder="1" applyAlignment="1">
      <alignment horizontal="center" vertical="center" wrapText="1"/>
    </xf>
    <xf numFmtId="49" fontId="1" fillId="0" borderId="4" xfId="15" applyNumberFormat="1" applyFont="1" applyBorder="1" applyAlignment="1">
      <alignment horizontal="center" vertical="center"/>
    </xf>
    <xf numFmtId="49" fontId="1" fillId="0" borderId="5" xfId="15" applyNumberFormat="1" applyFont="1" applyBorder="1" applyAlignment="1">
      <alignment horizontal="center" vertical="center"/>
    </xf>
    <xf numFmtId="49" fontId="0" fillId="0" borderId="4" xfId="15" applyNumberFormat="1" applyBorder="1" applyAlignment="1">
      <alignment horizontal="center" vertical="center"/>
    </xf>
    <xf numFmtId="49" fontId="0" fillId="0" borderId="5" xfId="15" applyNumberFormat="1" applyBorder="1" applyAlignment="1">
      <alignment horizontal="center" vertical="center"/>
    </xf>
    <xf numFmtId="43" fontId="5" fillId="0" borderId="5" xfId="15" applyFont="1" applyBorder="1" applyAlignment="1">
      <alignment horizontal="center" vertical="center" wrapText="1"/>
    </xf>
    <xf numFmtId="43" fontId="0" fillId="0" borderId="5" xfId="15" applyBorder="1" applyAlignment="1">
      <alignment horizontal="center" vertical="center" wrapText="1"/>
    </xf>
    <xf numFmtId="49" fontId="0" fillId="0" borderId="7" xfId="15" applyNumberFormat="1" applyBorder="1" applyAlignment="1">
      <alignment horizontal="center" vertical="center"/>
    </xf>
    <xf numFmtId="49" fontId="0" fillId="0" borderId="8" xfId="15" applyNumberFormat="1" applyBorder="1" applyAlignment="1">
      <alignment horizontal="center" vertical="center"/>
    </xf>
    <xf numFmtId="43" fontId="1" fillId="0" borderId="8" xfId="15" applyFont="1" applyBorder="1" applyAlignment="1">
      <alignment horizontal="center" vertical="center"/>
    </xf>
    <xf numFmtId="49" fontId="0" fillId="0" borderId="0" xfId="15" applyNumberFormat="1" applyAlignment="1">
      <alignment horizontal="center" vertical="center"/>
    </xf>
    <xf numFmtId="43" fontId="1" fillId="0" borderId="0" xfId="15" applyFont="1" applyAlignment="1">
      <alignment/>
    </xf>
    <xf numFmtId="43" fontId="7" fillId="0" borderId="0" xfId="15" applyFont="1" applyAlignment="1">
      <alignment vertical="top"/>
    </xf>
    <xf numFmtId="43" fontId="0" fillId="0" borderId="0" xfId="15" applyFont="1" applyAlignment="1">
      <alignment/>
    </xf>
    <xf numFmtId="0" fontId="0" fillId="0" borderId="5" xfId="0" applyFont="1" applyBorder="1" applyAlignment="1">
      <alignment horizontal="center" vertical="center"/>
    </xf>
    <xf numFmtId="0" fontId="0" fillId="0" borderId="8" xfId="0" applyBorder="1" applyAlignment="1">
      <alignment horizontal="center" vertical="center"/>
    </xf>
    <xf numFmtId="43" fontId="1" fillId="0" borderId="0" xfId="15" applyFont="1" applyAlignment="1">
      <alignment horizontal="center" vertical="center" wrapText="1"/>
    </xf>
    <xf numFmtId="43" fontId="4" fillId="0" borderId="26" xfId="15" applyFont="1" applyBorder="1" applyAlignment="1">
      <alignment horizontal="center" vertical="center" wrapText="1"/>
    </xf>
    <xf numFmtId="43" fontId="4" fillId="0" borderId="27" xfId="15" applyFont="1" applyBorder="1" applyAlignment="1">
      <alignment horizontal="center" vertical="center" wrapText="1"/>
    </xf>
    <xf numFmtId="43" fontId="4" fillId="0" borderId="28" xfId="15" applyFont="1" applyBorder="1" applyAlignment="1">
      <alignment horizontal="center" vertical="center" wrapText="1"/>
    </xf>
    <xf numFmtId="43" fontId="15" fillId="0" borderId="29" xfId="15" applyFont="1" applyBorder="1" applyAlignment="1">
      <alignment horizontal="justify" vertical="center"/>
    </xf>
    <xf numFmtId="164" fontId="15" fillId="0" borderId="5" xfId="15" applyNumberFormat="1" applyFont="1" applyBorder="1" applyAlignment="1">
      <alignment vertical="center"/>
    </xf>
    <xf numFmtId="164" fontId="15" fillId="0" borderId="30" xfId="15" applyNumberFormat="1" applyFont="1" applyBorder="1" applyAlignment="1">
      <alignment vertical="center"/>
    </xf>
    <xf numFmtId="43" fontId="15" fillId="0" borderId="31" xfId="15" applyFont="1" applyBorder="1" applyAlignment="1">
      <alignment horizontal="justify" vertical="center"/>
    </xf>
    <xf numFmtId="164" fontId="15" fillId="0" borderId="8" xfId="15" applyNumberFormat="1" applyFont="1" applyBorder="1" applyAlignment="1">
      <alignment vertical="center"/>
    </xf>
    <xf numFmtId="164" fontId="15" fillId="0" borderId="32" xfId="15" applyNumberFormat="1" applyFont="1" applyBorder="1" applyAlignment="1">
      <alignment vertical="center"/>
    </xf>
    <xf numFmtId="43" fontId="4" fillId="0" borderId="26" xfId="15" applyFont="1" applyBorder="1" applyAlignment="1">
      <alignment horizontal="justify" vertical="center"/>
    </xf>
    <xf numFmtId="164" fontId="4" fillId="0" borderId="27" xfId="15" applyNumberFormat="1" applyFont="1" applyBorder="1" applyAlignment="1">
      <alignment vertical="center"/>
    </xf>
    <xf numFmtId="164" fontId="4" fillId="0" borderId="28" xfId="15" applyNumberFormat="1" applyFont="1" applyBorder="1" applyAlignment="1">
      <alignment vertical="center"/>
    </xf>
    <xf numFmtId="43" fontId="1" fillId="0" borderId="0" xfId="15" applyFont="1" applyAlignment="1">
      <alignment/>
    </xf>
    <xf numFmtId="43" fontId="17" fillId="0" borderId="0" xfId="15" applyFont="1" applyAlignment="1">
      <alignment/>
    </xf>
    <xf numFmtId="43" fontId="10" fillId="0" borderId="33" xfId="15" applyFont="1" applyFill="1" applyBorder="1" applyAlignment="1">
      <alignment horizontal="center" vertical="center" wrapText="1"/>
    </xf>
    <xf numFmtId="43" fontId="10" fillId="0" borderId="15" xfId="15" applyFont="1" applyFill="1" applyBorder="1" applyAlignment="1">
      <alignment horizontal="center" vertical="center" wrapText="1"/>
    </xf>
    <xf numFmtId="43" fontId="6" fillId="0" borderId="5" xfId="15" applyFont="1" applyFill="1" applyBorder="1" applyAlignment="1">
      <alignment horizontal="justify" vertical="center" wrapText="1"/>
    </xf>
    <xf numFmtId="164" fontId="0" fillId="0" borderId="8" xfId="15" applyNumberFormat="1" applyFill="1" applyBorder="1" applyAlignment="1">
      <alignment horizontal="center" vertical="center"/>
    </xf>
    <xf numFmtId="164" fontId="0" fillId="0" borderId="9" xfId="15" applyNumberFormat="1" applyFill="1" applyBorder="1" applyAlignment="1">
      <alignment horizontal="center" vertical="center"/>
    </xf>
    <xf numFmtId="164" fontId="0" fillId="0" borderId="5" xfId="15" applyNumberFormat="1" applyFill="1" applyBorder="1" applyAlignment="1">
      <alignment horizontal="center" vertical="center"/>
    </xf>
    <xf numFmtId="164" fontId="0" fillId="0" borderId="6" xfId="15" applyNumberFormat="1" applyFill="1" applyBorder="1" applyAlignment="1">
      <alignment horizontal="center" vertical="center"/>
    </xf>
    <xf numFmtId="43" fontId="1" fillId="0" borderId="12" xfId="15" applyFont="1" applyFill="1" applyBorder="1" applyAlignment="1">
      <alignment horizontal="center" vertical="center"/>
    </xf>
    <xf numFmtId="43" fontId="5" fillId="0" borderId="10" xfId="15" applyFont="1" applyFill="1" applyBorder="1" applyAlignment="1">
      <alignment horizontal="center" vertical="center" wrapText="1"/>
    </xf>
    <xf numFmtId="164" fontId="1" fillId="0" borderId="10" xfId="15" applyNumberFormat="1" applyFont="1" applyFill="1" applyBorder="1" applyAlignment="1">
      <alignment horizontal="center" vertical="center"/>
    </xf>
    <xf numFmtId="164" fontId="1" fillId="0" borderId="11" xfId="15" applyNumberFormat="1" applyFont="1" applyFill="1" applyBorder="1" applyAlignment="1">
      <alignment horizontal="center" vertical="center"/>
    </xf>
    <xf numFmtId="43" fontId="1" fillId="0" borderId="10" xfId="15" applyFont="1" applyFill="1" applyBorder="1" applyAlignment="1">
      <alignment horizontal="center" vertical="center"/>
    </xf>
    <xf numFmtId="164" fontId="1" fillId="0" borderId="10" xfId="15" applyNumberFormat="1" applyFont="1" applyFill="1" applyBorder="1" applyAlignment="1">
      <alignment horizontal="center" vertical="center"/>
    </xf>
    <xf numFmtId="164" fontId="1" fillId="0" borderId="11" xfId="15" applyNumberFormat="1" applyFont="1" applyFill="1" applyBorder="1" applyAlignment="1">
      <alignment horizontal="center" vertical="center"/>
    </xf>
    <xf numFmtId="43" fontId="0" fillId="0" borderId="5" xfId="15" applyFont="1" applyFill="1" applyBorder="1" applyAlignment="1">
      <alignment horizontal="justify" vertical="center" wrapText="1"/>
    </xf>
    <xf numFmtId="164" fontId="0" fillId="0" borderId="34" xfId="15" applyNumberFormat="1" applyFont="1" applyFill="1" applyBorder="1" applyAlignment="1">
      <alignment horizontal="center" vertical="center"/>
    </xf>
    <xf numFmtId="164" fontId="0" fillId="0" borderId="35" xfId="15" applyNumberFormat="1" applyFont="1" applyFill="1" applyBorder="1" applyAlignment="1">
      <alignment horizontal="center" vertical="center"/>
    </xf>
    <xf numFmtId="43" fontId="0" fillId="0" borderId="8" xfId="15" applyFont="1" applyFill="1" applyBorder="1" applyAlignment="1">
      <alignment horizontal="justify" vertical="center" wrapText="1"/>
    </xf>
    <xf numFmtId="164" fontId="0" fillId="0" borderId="5" xfId="15" applyNumberFormat="1" applyFont="1" applyFill="1" applyBorder="1" applyAlignment="1">
      <alignment horizontal="center" vertical="center"/>
    </xf>
    <xf numFmtId="164" fontId="0" fillId="0" borderId="6" xfId="15" applyNumberFormat="1" applyFont="1" applyFill="1" applyBorder="1" applyAlignment="1">
      <alignment horizontal="center" vertical="center"/>
    </xf>
    <xf numFmtId="164" fontId="0" fillId="0" borderId="36" xfId="15" applyNumberFormat="1" applyFont="1" applyFill="1" applyBorder="1" applyAlignment="1">
      <alignment horizontal="center" vertical="center"/>
    </xf>
    <xf numFmtId="43" fontId="0" fillId="0" borderId="5" xfId="15" applyFont="1" applyFill="1" applyBorder="1" applyAlignment="1">
      <alignment horizontal="justify" vertical="center" wrapText="1"/>
    </xf>
    <xf numFmtId="43" fontId="0" fillId="0" borderId="2" xfId="15" applyFont="1" applyFill="1" applyBorder="1" applyAlignment="1">
      <alignment horizontal="justify" vertical="center" wrapText="1"/>
    </xf>
    <xf numFmtId="164" fontId="0" fillId="0" borderId="33" xfId="15" applyNumberFormat="1" applyFill="1" applyBorder="1" applyAlignment="1">
      <alignment horizontal="center" vertical="center"/>
    </xf>
    <xf numFmtId="164" fontId="0" fillId="0" borderId="15" xfId="15" applyNumberFormat="1" applyFill="1" applyBorder="1" applyAlignment="1">
      <alignment horizontal="center" vertical="center"/>
    </xf>
    <xf numFmtId="43" fontId="1" fillId="0" borderId="10" xfId="15" applyFont="1" applyFill="1" applyBorder="1" applyAlignment="1">
      <alignment horizontal="center" vertical="center" wrapText="1"/>
    </xf>
    <xf numFmtId="43" fontId="6" fillId="0" borderId="5" xfId="15" applyFont="1" applyBorder="1" applyAlignment="1">
      <alignment horizontal="justify" vertical="center" wrapText="1"/>
    </xf>
    <xf numFmtId="164" fontId="0" fillId="0" borderId="34" xfId="15" applyNumberFormat="1" applyFont="1" applyFill="1" applyBorder="1" applyAlignment="1">
      <alignment horizontal="center" vertical="center"/>
    </xf>
    <xf numFmtId="164" fontId="0" fillId="0" borderId="37" xfId="15" applyNumberFormat="1" applyFont="1" applyFill="1" applyBorder="1" applyAlignment="1">
      <alignment horizontal="center" vertical="center"/>
    </xf>
    <xf numFmtId="164" fontId="0" fillId="0" borderId="5" xfId="15" applyNumberFormat="1" applyFont="1" applyFill="1" applyBorder="1" applyAlignment="1">
      <alignment horizontal="center" vertical="center"/>
    </xf>
    <xf numFmtId="164" fontId="0" fillId="0" borderId="3" xfId="15" applyNumberFormat="1" applyFont="1" applyFill="1" applyBorder="1" applyAlignment="1">
      <alignment horizontal="center" vertical="center"/>
    </xf>
    <xf numFmtId="43" fontId="0" fillId="0" borderId="38" xfId="15" applyFill="1" applyBorder="1" applyAlignment="1">
      <alignment horizontal="justify" vertical="center" wrapText="1"/>
    </xf>
    <xf numFmtId="164" fontId="0" fillId="0" borderId="38" xfId="15" applyNumberFormat="1" applyFont="1" applyFill="1" applyBorder="1" applyAlignment="1">
      <alignment horizontal="center" vertical="center"/>
    </xf>
    <xf numFmtId="164" fontId="0" fillId="0" borderId="39" xfId="15" applyNumberFormat="1" applyFont="1" applyFill="1" applyBorder="1" applyAlignment="1">
      <alignment horizontal="center" vertical="center"/>
    </xf>
    <xf numFmtId="43" fontId="1" fillId="0" borderId="40" xfId="15" applyFont="1" applyFill="1" applyBorder="1" applyAlignment="1">
      <alignment horizontal="center" vertical="center"/>
    </xf>
    <xf numFmtId="43" fontId="1" fillId="0" borderId="40" xfId="15" applyFont="1" applyFill="1" applyBorder="1" applyAlignment="1">
      <alignment horizontal="center" vertical="center" wrapText="1"/>
    </xf>
    <xf numFmtId="164" fontId="1" fillId="0" borderId="40" xfId="15" applyNumberFormat="1" applyFont="1" applyFill="1" applyBorder="1" applyAlignment="1">
      <alignment horizontal="center" vertical="center"/>
    </xf>
    <xf numFmtId="43" fontId="0" fillId="0" borderId="0" xfId="15" applyBorder="1" applyAlignment="1">
      <alignment/>
    </xf>
    <xf numFmtId="43" fontId="1" fillId="0" borderId="0" xfId="15" applyFont="1" applyFill="1" applyBorder="1" applyAlignment="1">
      <alignment horizontal="center" vertical="center"/>
    </xf>
    <xf numFmtId="43" fontId="1" fillId="0" borderId="0" xfId="15" applyFont="1" applyFill="1" applyBorder="1" applyAlignment="1">
      <alignment horizontal="center" vertical="center" wrapText="1"/>
    </xf>
    <xf numFmtId="164" fontId="1" fillId="0" borderId="0" xfId="15" applyNumberFormat="1" applyFont="1" applyFill="1" applyBorder="1" applyAlignment="1">
      <alignment horizontal="center" vertical="center"/>
    </xf>
    <xf numFmtId="43" fontId="1" fillId="0" borderId="13" xfId="15" applyFont="1" applyFill="1" applyBorder="1" applyAlignment="1">
      <alignment horizontal="center" vertical="center"/>
    </xf>
    <xf numFmtId="43" fontId="1" fillId="0" borderId="13" xfId="15" applyFont="1" applyFill="1" applyBorder="1" applyAlignment="1">
      <alignment horizontal="center" vertical="center" wrapText="1"/>
    </xf>
    <xf numFmtId="164" fontId="1" fillId="0" borderId="13" xfId="15" applyNumberFormat="1" applyFont="1" applyFill="1" applyBorder="1" applyAlignment="1">
      <alignment horizontal="center" vertical="center"/>
    </xf>
    <xf numFmtId="43" fontId="6" fillId="0" borderId="36" xfId="15" applyFont="1" applyFill="1" applyBorder="1" applyAlignment="1">
      <alignment horizontal="justify" vertical="center" wrapText="1"/>
    </xf>
    <xf numFmtId="164" fontId="0" fillId="0" borderId="9" xfId="15" applyNumberFormat="1" applyFont="1" applyFill="1" applyBorder="1" applyAlignment="1">
      <alignment horizontal="center" vertical="center"/>
    </xf>
    <xf numFmtId="43" fontId="6" fillId="0" borderId="33" xfId="15" applyFont="1" applyFill="1" applyBorder="1" applyAlignment="1">
      <alignment horizontal="justify" vertical="center" wrapText="1"/>
    </xf>
    <xf numFmtId="164" fontId="0" fillId="0" borderId="33" xfId="15" applyNumberFormat="1" applyFont="1" applyFill="1" applyBorder="1" applyAlignment="1">
      <alignment horizontal="center" vertical="center"/>
    </xf>
    <xf numFmtId="164" fontId="0" fillId="0" borderId="38" xfId="15" applyNumberFormat="1" applyFill="1" applyBorder="1" applyAlignment="1">
      <alignment horizontal="center" vertical="center"/>
    </xf>
    <xf numFmtId="164" fontId="0" fillId="0" borderId="39" xfId="15" applyNumberFormat="1" applyFill="1" applyBorder="1" applyAlignment="1">
      <alignment horizontal="center" vertical="center"/>
    </xf>
    <xf numFmtId="43" fontId="0" fillId="0" borderId="36" xfId="15" applyFill="1" applyBorder="1" applyAlignment="1">
      <alignment horizontal="justify" vertical="center" wrapText="1"/>
    </xf>
    <xf numFmtId="164" fontId="0" fillId="0" borderId="41" xfId="15" applyNumberFormat="1" applyFill="1" applyBorder="1" applyAlignment="1">
      <alignment horizontal="center" vertical="center"/>
    </xf>
    <xf numFmtId="164" fontId="0" fillId="0" borderId="35" xfId="15" applyNumberFormat="1" applyFill="1" applyBorder="1" applyAlignment="1">
      <alignment horizontal="center" vertical="center"/>
    </xf>
    <xf numFmtId="0" fontId="6" fillId="0" borderId="5" xfId="15" applyNumberFormat="1" applyFont="1" applyFill="1" applyBorder="1" applyAlignment="1">
      <alignment horizontal="justify" vertical="center" wrapText="1"/>
    </xf>
    <xf numFmtId="43" fontId="0" fillId="0" borderId="5" xfId="15" applyFill="1" applyBorder="1" applyAlignment="1">
      <alignment horizontal="justify" vertical="center" wrapText="1"/>
    </xf>
    <xf numFmtId="164" fontId="0" fillId="0" borderId="8" xfId="15" applyNumberFormat="1" applyFont="1" applyFill="1" applyBorder="1" applyAlignment="1">
      <alignment horizontal="center" vertical="center"/>
    </xf>
    <xf numFmtId="43" fontId="6" fillId="0" borderId="2" xfId="15" applyFont="1" applyFill="1" applyBorder="1" applyAlignment="1">
      <alignment horizontal="justify" vertical="center" wrapText="1"/>
    </xf>
    <xf numFmtId="43" fontId="6" fillId="0" borderId="36" xfId="15" applyFont="1" applyFill="1" applyBorder="1" applyAlignment="1">
      <alignment horizontal="justify" vertical="center" wrapText="1"/>
    </xf>
    <xf numFmtId="164" fontId="0" fillId="0" borderId="36" xfId="15" applyNumberFormat="1" applyFill="1" applyBorder="1" applyAlignment="1">
      <alignment horizontal="center" vertical="center"/>
    </xf>
    <xf numFmtId="43" fontId="0" fillId="0" borderId="33" xfId="15" applyFill="1" applyBorder="1" applyAlignment="1">
      <alignment horizontal="justify" vertical="center" wrapText="1"/>
    </xf>
    <xf numFmtId="43" fontId="6" fillId="0" borderId="8" xfId="15" applyFont="1" applyFill="1" applyBorder="1" applyAlignment="1">
      <alignment horizontal="justify" vertical="center" wrapText="1"/>
    </xf>
    <xf numFmtId="164" fontId="0" fillId="0" borderId="2" xfId="15" applyNumberFormat="1" applyFont="1" applyFill="1" applyBorder="1" applyAlignment="1">
      <alignment horizontal="center" vertical="center"/>
    </xf>
    <xf numFmtId="164" fontId="0" fillId="0" borderId="6" xfId="15" applyNumberFormat="1" applyFont="1" applyFill="1" applyBorder="1" applyAlignment="1">
      <alignment horizontal="center" vertical="center"/>
    </xf>
    <xf numFmtId="43" fontId="6" fillId="0" borderId="5" xfId="15" applyFont="1" applyFill="1" applyBorder="1" applyAlignment="1">
      <alignment horizontal="justify" vertical="center" wrapText="1"/>
    </xf>
    <xf numFmtId="43" fontId="0" fillId="0" borderId="0" xfId="15" applyAlignment="1">
      <alignment wrapText="1"/>
    </xf>
    <xf numFmtId="49" fontId="1" fillId="0" borderId="42" xfId="15" applyNumberFormat="1" applyFont="1" applyFill="1" applyBorder="1" applyAlignment="1">
      <alignment horizontal="center" vertical="center"/>
    </xf>
    <xf numFmtId="49" fontId="1" fillId="0" borderId="43" xfId="15" applyNumberFormat="1" applyFont="1" applyFill="1" applyBorder="1" applyAlignment="1">
      <alignment horizontal="center" vertical="center"/>
    </xf>
    <xf numFmtId="49" fontId="1" fillId="0" borderId="44" xfId="15" applyNumberFormat="1" applyFont="1" applyFill="1" applyBorder="1" applyAlignment="1">
      <alignment horizontal="center" vertical="center"/>
    </xf>
    <xf numFmtId="49" fontId="1" fillId="0" borderId="12" xfId="15" applyNumberFormat="1" applyFont="1" applyFill="1" applyBorder="1" applyAlignment="1">
      <alignment horizontal="center" vertical="center"/>
    </xf>
    <xf numFmtId="0" fontId="1" fillId="0" borderId="8" xfId="0" applyFont="1" applyFill="1" applyBorder="1" applyAlignment="1">
      <alignment horizontal="justify" vertical="center" wrapText="1"/>
    </xf>
    <xf numFmtId="0" fontId="1" fillId="0" borderId="36"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0" fillId="0" borderId="0" xfId="0" applyFill="1" applyAlignment="1">
      <alignment/>
    </xf>
    <xf numFmtId="0" fontId="19" fillId="0" borderId="0" xfId="0" applyFont="1" applyFill="1" applyAlignment="1">
      <alignment horizontal="center"/>
    </xf>
    <xf numFmtId="0" fontId="1" fillId="0" borderId="0" xfId="0" applyFont="1" applyFill="1" applyAlignment="1">
      <alignment wrapText="1"/>
    </xf>
    <xf numFmtId="0" fontId="4" fillId="0" borderId="0" xfId="0" applyFont="1" applyFill="1" applyAlignment="1">
      <alignment/>
    </xf>
    <xf numFmtId="0" fontId="0" fillId="0" borderId="0" xfId="0" applyFill="1" applyAlignment="1">
      <alignment vertical="center"/>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43"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0" fontId="21" fillId="0" borderId="0" xfId="0" applyFont="1" applyFill="1" applyAlignment="1">
      <alignment horizontal="center" vertical="center"/>
    </xf>
    <xf numFmtId="49" fontId="9" fillId="0" borderId="45"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0" fontId="5" fillId="0" borderId="34" xfId="0" applyFont="1" applyFill="1" applyBorder="1" applyAlignment="1">
      <alignment horizontal="justify" vertical="center" wrapText="1"/>
    </xf>
    <xf numFmtId="164" fontId="8" fillId="0" borderId="34" xfId="15" applyNumberFormat="1" applyFont="1" applyFill="1" applyBorder="1" applyAlignment="1">
      <alignment vertical="center"/>
    </xf>
    <xf numFmtId="164" fontId="9" fillId="0" borderId="37" xfId="15" applyNumberFormat="1" applyFont="1" applyFill="1" applyBorder="1" applyAlignment="1">
      <alignment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0" fontId="1" fillId="0" borderId="5" xfId="0" applyFont="1" applyFill="1" applyBorder="1" applyAlignment="1">
      <alignment horizontal="justify" vertical="center" wrapText="1"/>
    </xf>
    <xf numFmtId="164" fontId="8" fillId="0" borderId="5" xfId="15" applyNumberFormat="1" applyFont="1" applyFill="1" applyBorder="1" applyAlignment="1">
      <alignment vertical="center"/>
    </xf>
    <xf numFmtId="164" fontId="9" fillId="0" borderId="6" xfId="15" applyNumberFormat="1" applyFont="1" applyFill="1" applyBorder="1" applyAlignment="1">
      <alignment vertical="center"/>
    </xf>
    <xf numFmtId="164" fontId="8" fillId="0" borderId="8" xfId="15" applyNumberFormat="1" applyFont="1" applyFill="1" applyBorder="1" applyAlignment="1">
      <alignment vertical="center"/>
    </xf>
    <xf numFmtId="49" fontId="9" fillId="0" borderId="4" xfId="0" applyNumberFormat="1" applyFont="1" applyFill="1" applyBorder="1" applyAlignment="1">
      <alignment vertical="center"/>
    </xf>
    <xf numFmtId="49" fontId="9" fillId="0" borderId="5" xfId="0" applyNumberFormat="1" applyFont="1" applyFill="1" applyBorder="1" applyAlignment="1">
      <alignment vertical="center"/>
    </xf>
    <xf numFmtId="0" fontId="1" fillId="0" borderId="5" xfId="0" applyFont="1" applyFill="1" applyBorder="1" applyAlignment="1">
      <alignment vertical="center" wrapText="1"/>
    </xf>
    <xf numFmtId="164" fontId="8" fillId="0" borderId="36" xfId="15" applyNumberFormat="1" applyFont="1" applyFill="1" applyBorder="1" applyAlignment="1">
      <alignment horizontal="center" vertical="center"/>
    </xf>
    <xf numFmtId="164" fontId="8" fillId="0" borderId="36" xfId="15" applyNumberFormat="1" applyFont="1" applyFill="1" applyBorder="1" applyAlignment="1">
      <alignment vertical="center"/>
    </xf>
    <xf numFmtId="164" fontId="9" fillId="0" borderId="14" xfId="15" applyNumberFormat="1" applyFont="1" applyFill="1" applyBorder="1" applyAlignment="1">
      <alignment vertical="center"/>
    </xf>
    <xf numFmtId="164" fontId="8" fillId="0" borderId="5" xfId="15"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164" fontId="8" fillId="0" borderId="2" xfId="15" applyNumberFormat="1" applyFont="1" applyFill="1" applyBorder="1" applyAlignment="1">
      <alignment horizontal="center" vertical="center"/>
    </xf>
    <xf numFmtId="164" fontId="8" fillId="0" borderId="2" xfId="15" applyNumberFormat="1" applyFont="1" applyFill="1" applyBorder="1" applyAlignment="1">
      <alignment vertical="center"/>
    </xf>
    <xf numFmtId="49" fontId="9" fillId="0" borderId="7"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0" fontId="5" fillId="0" borderId="5" xfId="0" applyFont="1" applyFill="1" applyBorder="1" applyAlignment="1">
      <alignment horizontal="justify" vertical="center" wrapText="1"/>
    </xf>
    <xf numFmtId="0" fontId="1" fillId="0" borderId="5" xfId="0" applyFont="1" applyFill="1" applyBorder="1" applyAlignment="1">
      <alignment horizontal="justify" vertical="center" wrapText="1"/>
    </xf>
    <xf numFmtId="49" fontId="9" fillId="0" borderId="46"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3" fontId="5" fillId="0" borderId="33" xfId="15" applyFont="1" applyFill="1" applyBorder="1" applyAlignment="1">
      <alignment horizontal="justify" vertical="center" wrapText="1"/>
    </xf>
    <xf numFmtId="164" fontId="8" fillId="0" borderId="33" xfId="15" applyNumberFormat="1" applyFont="1" applyFill="1" applyBorder="1" applyAlignment="1">
      <alignment vertical="center"/>
    </xf>
    <xf numFmtId="164" fontId="9" fillId="0" borderId="15" xfId="15" applyNumberFormat="1" applyFont="1" applyFill="1" applyBorder="1" applyAlignment="1">
      <alignment vertical="center"/>
    </xf>
    <xf numFmtId="164" fontId="18" fillId="0" borderId="10" xfId="15" applyNumberFormat="1" applyFont="1" applyFill="1" applyBorder="1" applyAlignment="1">
      <alignment horizontal="center" vertical="center"/>
    </xf>
    <xf numFmtId="164" fontId="18" fillId="0" borderId="10" xfId="15" applyNumberFormat="1" applyFont="1" applyFill="1" applyBorder="1" applyAlignment="1">
      <alignment vertical="center"/>
    </xf>
    <xf numFmtId="164" fontId="9" fillId="0" borderId="11" xfId="15" applyNumberFormat="1" applyFont="1" applyFill="1" applyBorder="1" applyAlignment="1">
      <alignment vertical="center"/>
    </xf>
    <xf numFmtId="49" fontId="21" fillId="0" borderId="0" xfId="0" applyNumberFormat="1" applyFont="1" applyFill="1" applyAlignment="1">
      <alignment horizontal="center" vertical="center"/>
    </xf>
    <xf numFmtId="0" fontId="21" fillId="0" borderId="0" xfId="0" applyFont="1" applyFill="1" applyAlignment="1">
      <alignment wrapText="1"/>
    </xf>
    <xf numFmtId="164" fontId="21" fillId="0" borderId="0" xfId="15" applyNumberFormat="1" applyFont="1" applyFill="1" applyAlignment="1">
      <alignment vertical="center"/>
    </xf>
    <xf numFmtId="164" fontId="8" fillId="0" borderId="0" xfId="15" applyNumberFormat="1" applyFont="1" applyFill="1" applyAlignment="1">
      <alignment vertical="center"/>
    </xf>
    <xf numFmtId="164" fontId="0" fillId="0" borderId="0" xfId="0" applyNumberFormat="1" applyFill="1" applyAlignment="1">
      <alignment/>
    </xf>
    <xf numFmtId="0" fontId="21" fillId="0" borderId="0" xfId="0" applyFont="1" applyFill="1" applyAlignment="1">
      <alignment/>
    </xf>
    <xf numFmtId="0" fontId="21" fillId="0" borderId="0" xfId="0" applyFont="1" applyFill="1" applyAlignment="1">
      <alignment vertical="center"/>
    </xf>
    <xf numFmtId="0" fontId="0" fillId="0" borderId="0" xfId="0" applyFill="1" applyAlignment="1">
      <alignment wrapText="1"/>
    </xf>
    <xf numFmtId="0" fontId="1" fillId="0" borderId="34" xfId="0" applyFont="1" applyFill="1" applyBorder="1" applyAlignment="1">
      <alignment horizontal="justify" vertical="center" wrapText="1"/>
    </xf>
    <xf numFmtId="43" fontId="0" fillId="0" borderId="0" xfId="15" applyFill="1" applyAlignment="1">
      <alignment/>
    </xf>
    <xf numFmtId="43" fontId="0" fillId="0" borderId="0" xfId="15" applyFill="1" applyBorder="1" applyAlignment="1">
      <alignment/>
    </xf>
    <xf numFmtId="43" fontId="1" fillId="0" borderId="47" xfId="15" applyFont="1" applyFill="1" applyBorder="1" applyAlignment="1">
      <alignment horizontal="center" vertical="center"/>
    </xf>
    <xf numFmtId="169" fontId="23" fillId="0" borderId="48" xfId="15" applyNumberFormat="1" applyFont="1" applyFill="1" applyBorder="1" applyAlignment="1">
      <alignment horizontal="center" vertical="center"/>
    </xf>
    <xf numFmtId="43" fontId="1" fillId="0" borderId="48" xfId="15" applyFont="1" applyFill="1" applyBorder="1" applyAlignment="1">
      <alignment horizontal="center" vertical="center"/>
    </xf>
    <xf numFmtId="167" fontId="23" fillId="0" borderId="48" xfId="15" applyNumberFormat="1" applyFont="1" applyFill="1" applyBorder="1" applyAlignment="1">
      <alignment vertical="center"/>
    </xf>
    <xf numFmtId="2" fontId="23" fillId="0" borderId="49" xfId="15" applyNumberFormat="1" applyFont="1" applyFill="1" applyBorder="1" applyAlignment="1">
      <alignment vertical="center"/>
    </xf>
    <xf numFmtId="170" fontId="23" fillId="0" borderId="48" xfId="15" applyNumberFormat="1" applyFont="1" applyFill="1" applyBorder="1" applyAlignment="1">
      <alignment horizontal="center" vertical="center"/>
    </xf>
    <xf numFmtId="167" fontId="24" fillId="0" borderId="48" xfId="15" applyNumberFormat="1" applyFont="1" applyFill="1" applyBorder="1" applyAlignment="1">
      <alignment vertical="center"/>
    </xf>
    <xf numFmtId="2" fontId="24" fillId="0" borderId="49" xfId="15" applyNumberFormat="1" applyFont="1" applyFill="1" applyBorder="1" applyAlignment="1">
      <alignment vertical="center"/>
    </xf>
    <xf numFmtId="171" fontId="23" fillId="0" borderId="48" xfId="15" applyNumberFormat="1" applyFont="1" applyFill="1" applyBorder="1" applyAlignment="1">
      <alignment vertical="center"/>
    </xf>
    <xf numFmtId="168" fontId="23" fillId="0" borderId="49" xfId="15" applyNumberFormat="1" applyFont="1" applyFill="1" applyBorder="1" applyAlignment="1">
      <alignment vertical="center"/>
    </xf>
    <xf numFmtId="172" fontId="23" fillId="0" borderId="48" xfId="15" applyNumberFormat="1" applyFont="1" applyFill="1" applyBorder="1" applyAlignment="1">
      <alignment horizontal="center" vertical="center"/>
    </xf>
    <xf numFmtId="2" fontId="24" fillId="0" borderId="48" xfId="15" applyNumberFormat="1" applyFont="1" applyFill="1" applyBorder="1" applyAlignment="1">
      <alignment vertical="center"/>
    </xf>
    <xf numFmtId="173" fontId="24" fillId="0" borderId="49" xfId="15" applyNumberFormat="1" applyFont="1" applyFill="1" applyBorder="1" applyAlignment="1">
      <alignment vertical="center"/>
    </xf>
    <xf numFmtId="171" fontId="24" fillId="0" borderId="48" xfId="15" applyNumberFormat="1" applyFont="1" applyFill="1" applyBorder="1" applyAlignment="1">
      <alignment vertical="center"/>
    </xf>
    <xf numFmtId="2" fontId="23" fillId="0" borderId="48" xfId="15" applyNumberFormat="1" applyFont="1" applyFill="1" applyBorder="1" applyAlignment="1">
      <alignment vertical="center"/>
    </xf>
    <xf numFmtId="173" fontId="23" fillId="0" borderId="49" xfId="15" applyNumberFormat="1" applyFont="1" applyFill="1" applyBorder="1" applyAlignment="1">
      <alignment vertical="center"/>
    </xf>
    <xf numFmtId="175" fontId="23" fillId="0" borderId="48" xfId="15" applyNumberFormat="1" applyFont="1" applyFill="1" applyBorder="1" applyAlignment="1">
      <alignment horizontal="center" vertical="center"/>
    </xf>
    <xf numFmtId="168" fontId="24" fillId="0" borderId="49" xfId="15" applyNumberFormat="1" applyFont="1" applyFill="1" applyBorder="1" applyAlignment="1">
      <alignment vertical="center"/>
    </xf>
    <xf numFmtId="176" fontId="24" fillId="0" borderId="49" xfId="15" applyNumberFormat="1" applyFont="1" applyFill="1" applyBorder="1" applyAlignment="1">
      <alignment vertical="center"/>
    </xf>
    <xf numFmtId="177" fontId="24" fillId="0" borderId="49" xfId="15" applyNumberFormat="1" applyFont="1" applyFill="1" applyBorder="1" applyAlignment="1">
      <alignment vertical="center"/>
    </xf>
    <xf numFmtId="176" fontId="23" fillId="0" borderId="49" xfId="15" applyNumberFormat="1" applyFont="1" applyFill="1" applyBorder="1" applyAlignment="1">
      <alignment vertical="center"/>
    </xf>
    <xf numFmtId="178" fontId="23" fillId="0" borderId="49" xfId="15" applyNumberFormat="1" applyFont="1" applyFill="1" applyBorder="1" applyAlignment="1">
      <alignment vertical="center"/>
    </xf>
    <xf numFmtId="179" fontId="23" fillId="0" borderId="48" xfId="15" applyNumberFormat="1" applyFont="1" applyFill="1" applyBorder="1" applyAlignment="1">
      <alignment vertical="center"/>
    </xf>
    <xf numFmtId="179" fontId="24" fillId="0" borderId="48" xfId="15" applyNumberFormat="1" applyFont="1" applyFill="1" applyBorder="1" applyAlignment="1">
      <alignment vertical="center"/>
    </xf>
    <xf numFmtId="178" fontId="24" fillId="0" borderId="49" xfId="15" applyNumberFormat="1" applyFont="1" applyFill="1" applyBorder="1" applyAlignment="1">
      <alignment vertical="center"/>
    </xf>
    <xf numFmtId="43" fontId="1" fillId="0" borderId="50" xfId="15" applyFont="1" applyFill="1" applyBorder="1" applyAlignment="1">
      <alignment horizontal="center" vertical="center"/>
    </xf>
    <xf numFmtId="43" fontId="1" fillId="0" borderId="51" xfId="15" applyFont="1" applyFill="1" applyBorder="1" applyAlignment="1">
      <alignment horizontal="center" vertical="center"/>
    </xf>
    <xf numFmtId="43" fontId="0" fillId="0" borderId="0" xfId="15" applyFill="1" applyBorder="1" applyAlignment="1">
      <alignment/>
    </xf>
    <xf numFmtId="43" fontId="0" fillId="0" borderId="0" xfId="15" applyFill="1" applyBorder="1" applyAlignment="1">
      <alignment/>
    </xf>
    <xf numFmtId="43" fontId="25" fillId="0" borderId="0" xfId="15" applyFont="1" applyFill="1" applyAlignment="1">
      <alignment horizontal="left" vertical="top"/>
    </xf>
    <xf numFmtId="181" fontId="25" fillId="0" borderId="0" xfId="15" applyNumberFormat="1" applyFont="1" applyFill="1" applyAlignment="1">
      <alignment horizontal="left" vertical="top"/>
    </xf>
    <xf numFmtId="166" fontId="23" fillId="2" borderId="52" xfId="15" applyNumberFormat="1" applyFont="1" applyFill="1" applyBorder="1" applyAlignment="1">
      <alignment horizontal="center" vertical="center"/>
    </xf>
    <xf numFmtId="43" fontId="1" fillId="2" borderId="53" xfId="15" applyFont="1" applyFill="1" applyBorder="1" applyAlignment="1">
      <alignment horizontal="center" vertical="center"/>
    </xf>
    <xf numFmtId="167" fontId="23" fillId="2" borderId="53" xfId="15" applyNumberFormat="1" applyFont="1" applyFill="1" applyBorder="1" applyAlignment="1">
      <alignment vertical="center"/>
    </xf>
    <xf numFmtId="168" fontId="23" fillId="2" borderId="54" xfId="15" applyNumberFormat="1" applyFont="1" applyFill="1" applyBorder="1" applyAlignment="1">
      <alignment vertical="center"/>
    </xf>
    <xf numFmtId="174" fontId="23" fillId="2" borderId="47" xfId="15" applyNumberFormat="1" applyFont="1" applyFill="1" applyBorder="1" applyAlignment="1">
      <alignment horizontal="center" vertical="center"/>
    </xf>
    <xf numFmtId="43" fontId="1" fillId="2" borderId="48" xfId="15" applyFont="1" applyFill="1" applyBorder="1" applyAlignment="1">
      <alignment horizontal="center" vertical="center"/>
    </xf>
    <xf numFmtId="2" fontId="23" fillId="2" borderId="48" xfId="15" applyNumberFormat="1" applyFont="1" applyFill="1" applyBorder="1" applyAlignment="1">
      <alignment vertical="center"/>
    </xf>
    <xf numFmtId="173" fontId="23" fillId="2" borderId="49" xfId="15" applyNumberFormat="1" applyFont="1" applyFill="1" applyBorder="1" applyAlignment="1">
      <alignment vertical="center"/>
    </xf>
    <xf numFmtId="168" fontId="23" fillId="2" borderId="49" xfId="15" applyNumberFormat="1" applyFont="1" applyFill="1" applyBorder="1" applyAlignment="1">
      <alignment vertical="center"/>
    </xf>
    <xf numFmtId="167" fontId="23" fillId="2" borderId="48" xfId="15" applyNumberFormat="1" applyFont="1" applyFill="1" applyBorder="1" applyAlignment="1">
      <alignment vertical="center"/>
    </xf>
    <xf numFmtId="178" fontId="23" fillId="2" borderId="49" xfId="15" applyNumberFormat="1" applyFont="1" applyFill="1" applyBorder="1" applyAlignment="1">
      <alignment vertical="center"/>
    </xf>
    <xf numFmtId="43" fontId="18" fillId="0" borderId="55" xfId="15" applyNumberFormat="1" applyFont="1" applyFill="1" applyBorder="1" applyAlignment="1">
      <alignment vertical="center"/>
    </xf>
    <xf numFmtId="49" fontId="24" fillId="0" borderId="48" xfId="15" applyNumberFormat="1" applyFont="1" applyFill="1" applyBorder="1" applyAlignment="1">
      <alignment horizontal="justify" vertical="center"/>
    </xf>
    <xf numFmtId="49" fontId="23" fillId="2" borderId="53" xfId="15" applyNumberFormat="1" applyFont="1" applyFill="1" applyBorder="1" applyAlignment="1">
      <alignment horizontal="justify" vertical="center"/>
    </xf>
    <xf numFmtId="49" fontId="23" fillId="0" borderId="48" xfId="15" applyNumberFormat="1" applyFont="1" applyFill="1" applyBorder="1" applyAlignment="1">
      <alignment horizontal="justify" vertical="center"/>
    </xf>
    <xf numFmtId="49" fontId="23" fillId="2" borderId="48" xfId="15" applyNumberFormat="1" applyFont="1" applyFill="1" applyBorder="1" applyAlignment="1">
      <alignment horizontal="justify" vertical="center"/>
    </xf>
    <xf numFmtId="49" fontId="24" fillId="0" borderId="48" xfId="15" applyNumberFormat="1" applyFont="1" applyBorder="1" applyAlignment="1">
      <alignment horizontal="justify" vertical="center" wrapText="1"/>
    </xf>
    <xf numFmtId="49" fontId="23" fillId="0" borderId="56" xfId="15" applyNumberFormat="1" applyFont="1" applyFill="1" applyBorder="1" applyAlignment="1">
      <alignment horizontal="justify" vertical="center"/>
    </xf>
    <xf numFmtId="43" fontId="22" fillId="0" borderId="57" xfId="15" applyFont="1" applyBorder="1" applyAlignment="1">
      <alignment horizontal="center" vertical="center"/>
    </xf>
    <xf numFmtId="43" fontId="22" fillId="0" borderId="58" xfId="15" applyFont="1" applyBorder="1" applyAlignment="1">
      <alignment horizontal="center" vertical="center"/>
    </xf>
    <xf numFmtId="43" fontId="22" fillId="0" borderId="59" xfId="15" applyFont="1" applyBorder="1" applyAlignment="1">
      <alignment horizontal="center" vertical="center"/>
    </xf>
    <xf numFmtId="180" fontId="23" fillId="0" borderId="55" xfId="15" applyNumberFormat="1" applyFont="1" applyFill="1" applyBorder="1" applyAlignment="1">
      <alignment vertical="center"/>
    </xf>
    <xf numFmtId="178" fontId="23" fillId="0" borderId="60" xfId="15" applyNumberFormat="1" applyFont="1" applyFill="1" applyBorder="1" applyAlignment="1">
      <alignment vertical="center"/>
    </xf>
    <xf numFmtId="170" fontId="23" fillId="0" borderId="51" xfId="15" applyNumberFormat="1" applyFont="1" applyFill="1" applyBorder="1" applyAlignment="1">
      <alignment horizontal="center" vertical="center"/>
    </xf>
    <xf numFmtId="49" fontId="24" fillId="0" borderId="51" xfId="15" applyNumberFormat="1" applyFont="1" applyFill="1" applyBorder="1" applyAlignment="1">
      <alignment horizontal="justify" vertical="center"/>
    </xf>
    <xf numFmtId="2" fontId="24" fillId="0" borderId="51" xfId="15" applyNumberFormat="1" applyFont="1" applyFill="1" applyBorder="1" applyAlignment="1">
      <alignment vertical="center"/>
    </xf>
    <xf numFmtId="168" fontId="24" fillId="0" borderId="61" xfId="15" applyNumberFormat="1" applyFont="1" applyFill="1" applyBorder="1" applyAlignment="1">
      <alignment vertical="center"/>
    </xf>
    <xf numFmtId="49" fontId="23" fillId="2" borderId="48" xfId="15" applyNumberFormat="1" applyFont="1" applyFill="1" applyBorder="1" applyAlignment="1">
      <alignment horizontal="justify" vertical="center" wrapText="1"/>
    </xf>
    <xf numFmtId="49" fontId="23" fillId="0" borderId="48" xfId="15" applyNumberFormat="1" applyFont="1" applyBorder="1" applyAlignment="1">
      <alignment horizontal="justify" vertical="center" wrapText="1"/>
    </xf>
    <xf numFmtId="49" fontId="23" fillId="0" borderId="48" xfId="15" applyNumberFormat="1" applyFont="1" applyFill="1" applyBorder="1" applyAlignment="1">
      <alignment horizontal="justify" vertical="center" wrapText="1"/>
    </xf>
    <xf numFmtId="49" fontId="1" fillId="2" borderId="62" xfId="15" applyNumberFormat="1" applyFont="1" applyFill="1" applyBorder="1" applyAlignment="1">
      <alignment horizontal="center" vertical="center"/>
    </xf>
    <xf numFmtId="43" fontId="8" fillId="2" borderId="63" xfId="15" applyNumberFormat="1" applyFont="1" applyFill="1" applyBorder="1" applyAlignment="1">
      <alignment vertical="center"/>
    </xf>
    <xf numFmtId="43" fontId="8" fillId="2" borderId="64" xfId="15" applyNumberFormat="1" applyFont="1" applyFill="1" applyBorder="1" applyAlignment="1">
      <alignment vertical="center"/>
    </xf>
    <xf numFmtId="43" fontId="1" fillId="2" borderId="65" xfId="15" applyFont="1" applyFill="1" applyBorder="1" applyAlignment="1">
      <alignment vertical="center"/>
    </xf>
    <xf numFmtId="43" fontId="1" fillId="2" borderId="66" xfId="15" applyNumberFormat="1" applyFont="1" applyFill="1" applyBorder="1" applyAlignment="1">
      <alignment vertical="center"/>
    </xf>
    <xf numFmtId="43" fontId="18" fillId="2" borderId="67" xfId="15" applyNumberFormat="1" applyFont="1" applyFill="1" applyBorder="1" applyAlignment="1">
      <alignment vertical="center"/>
    </xf>
    <xf numFmtId="173" fontId="18" fillId="2" borderId="68" xfId="15" applyNumberFormat="1" applyFont="1" applyFill="1" applyBorder="1" applyAlignment="1">
      <alignment vertical="center"/>
    </xf>
    <xf numFmtId="43" fontId="0" fillId="0" borderId="0" xfId="15" applyFont="1" applyFill="1" applyAlignment="1">
      <alignment/>
    </xf>
    <xf numFmtId="43" fontId="0" fillId="0" borderId="0" xfId="15" applyFont="1" applyFill="1" applyAlignment="1">
      <alignment/>
    </xf>
    <xf numFmtId="43" fontId="0" fillId="0" borderId="0" xfId="15" applyFont="1" applyFill="1" applyAlignment="1">
      <alignment/>
    </xf>
    <xf numFmtId="43" fontId="0" fillId="0" borderId="0" xfId="15" applyFont="1" applyFill="1" applyAlignment="1">
      <alignment/>
    </xf>
    <xf numFmtId="43" fontId="0" fillId="0" borderId="0" xfId="15" applyFont="1" applyFill="1" applyAlignment="1">
      <alignment horizontal="left" vertical="top"/>
    </xf>
    <xf numFmtId="181" fontId="0" fillId="0" borderId="0" xfId="15" applyNumberFormat="1" applyFont="1" applyFill="1" applyAlignment="1">
      <alignment horizontal="left" vertical="top"/>
    </xf>
    <xf numFmtId="43" fontId="0" fillId="0" borderId="0" xfId="15" applyFont="1" applyFill="1" applyAlignment="1">
      <alignment/>
    </xf>
    <xf numFmtId="180" fontId="17" fillId="0" borderId="48" xfId="15" applyNumberFormat="1" applyFont="1" applyFill="1" applyBorder="1" applyAlignment="1">
      <alignment vertical="center"/>
    </xf>
    <xf numFmtId="2" fontId="17" fillId="0" borderId="48" xfId="15" applyNumberFormat="1" applyFont="1" applyFill="1" applyBorder="1" applyAlignment="1">
      <alignment vertical="center"/>
    </xf>
    <xf numFmtId="184" fontId="17" fillId="0" borderId="48" xfId="15" applyNumberFormat="1" applyFont="1" applyFill="1" applyBorder="1" applyAlignment="1">
      <alignment vertical="center"/>
    </xf>
    <xf numFmtId="179" fontId="17" fillId="0" borderId="48" xfId="15" applyNumberFormat="1" applyFont="1" applyFill="1" applyBorder="1" applyAlignment="1">
      <alignment vertical="center"/>
    </xf>
    <xf numFmtId="171" fontId="17" fillId="0" borderId="48" xfId="15" applyNumberFormat="1" applyFont="1" applyFill="1" applyBorder="1" applyAlignment="1">
      <alignment vertical="center"/>
    </xf>
    <xf numFmtId="167" fontId="17" fillId="0" borderId="48" xfId="15" applyNumberFormat="1" applyFont="1" applyFill="1" applyBorder="1" applyAlignment="1">
      <alignment vertical="center"/>
    </xf>
    <xf numFmtId="179" fontId="17" fillId="2" borderId="48" xfId="15" applyNumberFormat="1" applyFont="1" applyFill="1" applyBorder="1" applyAlignment="1">
      <alignment vertical="center"/>
    </xf>
    <xf numFmtId="167" fontId="17" fillId="2" borderId="48" xfId="15" applyNumberFormat="1" applyFont="1" applyFill="1" applyBorder="1" applyAlignment="1">
      <alignment vertical="center"/>
    </xf>
    <xf numFmtId="43" fontId="0" fillId="0" borderId="0" xfId="15" applyFont="1" applyFill="1" applyBorder="1" applyAlignment="1">
      <alignment/>
    </xf>
    <xf numFmtId="43" fontId="0" fillId="0" borderId="0" xfId="15" applyFont="1" applyFill="1" applyBorder="1" applyAlignment="1">
      <alignment/>
    </xf>
    <xf numFmtId="43" fontId="0" fillId="0" borderId="0" xfId="15" applyFont="1" applyFill="1" applyBorder="1" applyAlignment="1">
      <alignment/>
    </xf>
    <xf numFmtId="43" fontId="0" fillId="0" borderId="0" xfId="15" applyFont="1" applyFill="1" applyBorder="1" applyAlignment="1">
      <alignment/>
    </xf>
    <xf numFmtId="43" fontId="22" fillId="0" borderId="52" xfId="15" applyFont="1" applyBorder="1" applyAlignment="1">
      <alignment horizontal="center" vertical="center"/>
    </xf>
    <xf numFmtId="43" fontId="22" fillId="0" borderId="53" xfId="15" applyFont="1" applyBorder="1" applyAlignment="1">
      <alignment horizontal="center" vertical="center"/>
    </xf>
    <xf numFmtId="43" fontId="22" fillId="0" borderId="54" xfId="15" applyFont="1" applyBorder="1" applyAlignment="1">
      <alignment horizontal="center" vertical="center"/>
    </xf>
    <xf numFmtId="166" fontId="17" fillId="2" borderId="47" xfId="15" applyNumberFormat="1" applyFont="1" applyFill="1" applyBorder="1" applyAlignment="1">
      <alignment horizontal="center" vertical="center"/>
    </xf>
    <xf numFmtId="43" fontId="1" fillId="2" borderId="48" xfId="15" applyFont="1" applyFill="1" applyBorder="1" applyAlignment="1">
      <alignment horizontal="center" vertical="center"/>
    </xf>
    <xf numFmtId="180" fontId="17" fillId="2" borderId="48" xfId="15" applyNumberFormat="1" applyFont="1" applyFill="1" applyBorder="1" applyAlignment="1">
      <alignment vertical="center"/>
    </xf>
    <xf numFmtId="2" fontId="17" fillId="2" borderId="49" xfId="15" applyNumberFormat="1" applyFont="1" applyFill="1" applyBorder="1" applyAlignment="1">
      <alignment vertical="center"/>
    </xf>
    <xf numFmtId="43" fontId="1" fillId="0" borderId="47" xfId="15" applyFont="1" applyFill="1" applyBorder="1" applyAlignment="1">
      <alignment horizontal="center" vertical="center"/>
    </xf>
    <xf numFmtId="169" fontId="17" fillId="0" borderId="48" xfId="15" applyNumberFormat="1" applyFont="1" applyFill="1" applyBorder="1" applyAlignment="1">
      <alignment horizontal="center" vertical="center"/>
    </xf>
    <xf numFmtId="43" fontId="1" fillId="0" borderId="48" xfId="15" applyFont="1" applyFill="1" applyBorder="1" applyAlignment="1">
      <alignment horizontal="center" vertical="center"/>
    </xf>
    <xf numFmtId="2" fontId="17" fillId="0" borderId="49" xfId="15" applyNumberFormat="1" applyFont="1" applyFill="1" applyBorder="1" applyAlignment="1">
      <alignment vertical="center"/>
    </xf>
    <xf numFmtId="170" fontId="17" fillId="0" borderId="48" xfId="15" applyNumberFormat="1" applyFont="1" applyFill="1" applyBorder="1" applyAlignment="1">
      <alignment horizontal="center" vertical="center"/>
    </xf>
    <xf numFmtId="180" fontId="2" fillId="0" borderId="48" xfId="15" applyNumberFormat="1" applyFont="1" applyFill="1" applyBorder="1" applyAlignment="1">
      <alignment vertical="center"/>
    </xf>
    <xf numFmtId="2" fontId="2" fillId="0" borderId="49" xfId="15" applyNumberFormat="1" applyFont="1" applyFill="1" applyBorder="1" applyAlignment="1">
      <alignment vertical="center"/>
    </xf>
    <xf numFmtId="174" fontId="17" fillId="2" borderId="47" xfId="15" applyNumberFormat="1" applyFont="1" applyFill="1" applyBorder="1" applyAlignment="1">
      <alignment horizontal="center" vertical="center"/>
    </xf>
    <xf numFmtId="184" fontId="17" fillId="2" borderId="48" xfId="15" applyNumberFormat="1" applyFont="1" applyFill="1" applyBorder="1" applyAlignment="1">
      <alignment vertical="center"/>
    </xf>
    <xf numFmtId="176" fontId="17" fillId="2" borderId="49" xfId="15" applyNumberFormat="1" applyFont="1" applyFill="1" applyBorder="1" applyAlignment="1">
      <alignment vertical="center"/>
    </xf>
    <xf numFmtId="175" fontId="17" fillId="0" borderId="48" xfId="15" applyNumberFormat="1" applyFont="1" applyFill="1" applyBorder="1" applyAlignment="1">
      <alignment horizontal="center" vertical="center"/>
    </xf>
    <xf numFmtId="176" fontId="17" fillId="0" borderId="49" xfId="15" applyNumberFormat="1" applyFont="1" applyFill="1" applyBorder="1" applyAlignment="1">
      <alignment vertical="center"/>
    </xf>
    <xf numFmtId="184" fontId="2" fillId="0" borderId="48" xfId="15" applyNumberFormat="1" applyFont="1" applyFill="1" applyBorder="1" applyAlignment="1">
      <alignment vertical="center"/>
    </xf>
    <xf numFmtId="2" fontId="2" fillId="0" borderId="48" xfId="15" applyNumberFormat="1" applyFont="1" applyFill="1" applyBorder="1" applyAlignment="1">
      <alignment vertical="center"/>
    </xf>
    <xf numFmtId="176" fontId="2" fillId="0" borderId="49" xfId="15" applyNumberFormat="1" applyFont="1" applyFill="1" applyBorder="1" applyAlignment="1">
      <alignment vertical="center"/>
    </xf>
    <xf numFmtId="168" fontId="17" fillId="2" borderId="49" xfId="15" applyNumberFormat="1" applyFont="1" applyFill="1" applyBorder="1" applyAlignment="1">
      <alignment vertical="center"/>
    </xf>
    <xf numFmtId="168" fontId="17" fillId="0" borderId="49" xfId="15" applyNumberFormat="1" applyFont="1" applyFill="1" applyBorder="1" applyAlignment="1">
      <alignment vertical="center"/>
    </xf>
    <xf numFmtId="168" fontId="2" fillId="0" borderId="49" xfId="15" applyNumberFormat="1" applyFont="1" applyFill="1" applyBorder="1" applyAlignment="1">
      <alignment vertical="center"/>
    </xf>
    <xf numFmtId="173" fontId="2" fillId="0" borderId="49" xfId="15" applyNumberFormat="1" applyFont="1" applyFill="1" applyBorder="1" applyAlignment="1">
      <alignment vertical="center"/>
    </xf>
    <xf numFmtId="179" fontId="2" fillId="0" borderId="48" xfId="15" applyNumberFormat="1" applyFont="1" applyFill="1" applyBorder="1" applyAlignment="1">
      <alignment vertical="center"/>
    </xf>
    <xf numFmtId="173" fontId="17" fillId="2" borderId="49" xfId="15" applyNumberFormat="1" applyFont="1" applyFill="1" applyBorder="1" applyAlignment="1">
      <alignment vertical="center"/>
    </xf>
    <xf numFmtId="173" fontId="17" fillId="0" borderId="49" xfId="15" applyNumberFormat="1" applyFont="1" applyFill="1" applyBorder="1" applyAlignment="1">
      <alignment vertical="center"/>
    </xf>
    <xf numFmtId="177" fontId="2" fillId="0" borderId="49" xfId="15" applyNumberFormat="1" applyFont="1" applyFill="1" applyBorder="1" applyAlignment="1">
      <alignment vertical="center"/>
    </xf>
    <xf numFmtId="185" fontId="17" fillId="0" borderId="48" xfId="15" applyNumberFormat="1" applyFont="1" applyFill="1" applyBorder="1" applyAlignment="1">
      <alignment vertical="center"/>
    </xf>
    <xf numFmtId="177" fontId="17" fillId="0" borderId="49" xfId="15" applyNumberFormat="1" applyFont="1" applyFill="1" applyBorder="1" applyAlignment="1">
      <alignment vertical="center"/>
    </xf>
    <xf numFmtId="185" fontId="2" fillId="0" borderId="48" xfId="15" applyNumberFormat="1" applyFont="1" applyFill="1" applyBorder="1" applyAlignment="1">
      <alignment vertical="center"/>
    </xf>
    <xf numFmtId="171" fontId="17" fillId="2" borderId="48" xfId="15" applyNumberFormat="1" applyFont="1" applyFill="1" applyBorder="1" applyAlignment="1">
      <alignment vertical="center"/>
    </xf>
    <xf numFmtId="178" fontId="17" fillId="2" borderId="49" xfId="15" applyNumberFormat="1" applyFont="1" applyFill="1" applyBorder="1" applyAlignment="1">
      <alignment vertical="center"/>
    </xf>
    <xf numFmtId="171" fontId="2" fillId="0" borderId="48" xfId="15" applyNumberFormat="1" applyFont="1" applyFill="1" applyBorder="1" applyAlignment="1">
      <alignment vertical="center"/>
    </xf>
    <xf numFmtId="186" fontId="2" fillId="0" borderId="48" xfId="15" applyNumberFormat="1" applyFont="1" applyFill="1" applyBorder="1" applyAlignment="1">
      <alignment vertical="center"/>
    </xf>
    <xf numFmtId="167" fontId="2" fillId="0" borderId="48" xfId="15" applyNumberFormat="1" applyFont="1" applyFill="1" applyBorder="1" applyAlignment="1">
      <alignment vertical="center"/>
    </xf>
    <xf numFmtId="178" fontId="17" fillId="0" borderId="49" xfId="15" applyNumberFormat="1" applyFont="1" applyFill="1" applyBorder="1" applyAlignment="1">
      <alignment vertical="center"/>
    </xf>
    <xf numFmtId="2" fontId="17" fillId="2" borderId="48" xfId="15" applyNumberFormat="1" applyFont="1" applyFill="1" applyBorder="1" applyAlignment="1">
      <alignment vertical="center"/>
    </xf>
    <xf numFmtId="43" fontId="1" fillId="0" borderId="50" xfId="15" applyFont="1" applyFill="1" applyBorder="1" applyAlignment="1">
      <alignment horizontal="center" vertical="center"/>
    </xf>
    <xf numFmtId="43" fontId="1" fillId="0" borderId="51" xfId="15" applyFont="1" applyFill="1" applyBorder="1" applyAlignment="1">
      <alignment horizontal="center" vertical="center"/>
    </xf>
    <xf numFmtId="170" fontId="17" fillId="0" borderId="51" xfId="15" applyNumberFormat="1" applyFont="1" applyFill="1" applyBorder="1" applyAlignment="1">
      <alignment horizontal="center" vertical="center"/>
    </xf>
    <xf numFmtId="2" fontId="2" fillId="0" borderId="51" xfId="15" applyNumberFormat="1" applyFont="1" applyFill="1" applyBorder="1" applyAlignment="1">
      <alignment vertical="center"/>
    </xf>
    <xf numFmtId="176" fontId="2" fillId="0" borderId="61" xfId="15" applyNumberFormat="1" applyFont="1" applyFill="1" applyBorder="1" applyAlignment="1">
      <alignment vertical="center"/>
    </xf>
    <xf numFmtId="43" fontId="0" fillId="0" borderId="0" xfId="15" applyFont="1" applyFill="1" applyBorder="1" applyAlignment="1">
      <alignment/>
    </xf>
    <xf numFmtId="43" fontId="0" fillId="0" borderId="0" xfId="15" applyFont="1" applyFill="1" applyBorder="1" applyAlignment="1">
      <alignment/>
    </xf>
    <xf numFmtId="180" fontId="17" fillId="0" borderId="69" xfId="15" applyNumberFormat="1" applyFont="1" applyFill="1" applyBorder="1" applyAlignment="1">
      <alignment vertical="center"/>
    </xf>
    <xf numFmtId="178" fontId="17" fillId="0" borderId="70" xfId="15" applyNumberFormat="1" applyFont="1" applyFill="1" applyBorder="1" applyAlignment="1">
      <alignment vertical="center"/>
    </xf>
    <xf numFmtId="49" fontId="17" fillId="2" borderId="48" xfId="15" applyNumberFormat="1" applyFont="1" applyFill="1" applyBorder="1" applyAlignment="1">
      <alignment horizontal="justify" vertical="center" wrapText="1"/>
    </xf>
    <xf numFmtId="49" fontId="17" fillId="0" borderId="48" xfId="15" applyNumberFormat="1" applyFont="1" applyFill="1" applyBorder="1" applyAlignment="1">
      <alignment horizontal="justify" vertical="center" wrapText="1"/>
    </xf>
    <xf numFmtId="49" fontId="2" fillId="0" borderId="48" xfId="15" applyNumberFormat="1" applyFont="1" applyFill="1" applyBorder="1" applyAlignment="1">
      <alignment horizontal="justify" vertical="center" wrapText="1"/>
    </xf>
    <xf numFmtId="49" fontId="2" fillId="0" borderId="51" xfId="15" applyNumberFormat="1" applyFont="1" applyFill="1" applyBorder="1" applyAlignment="1">
      <alignment horizontal="justify" vertical="center" wrapText="1"/>
    </xf>
    <xf numFmtId="0" fontId="1" fillId="0" borderId="33" xfId="0" applyFont="1" applyFill="1" applyBorder="1" applyAlignment="1">
      <alignment horizontal="justify" vertical="center" wrapText="1"/>
    </xf>
    <xf numFmtId="43" fontId="0" fillId="0" borderId="2" xfId="15" applyNumberFormat="1" applyBorder="1" applyAlignment="1">
      <alignment horizontal="center" vertical="center"/>
    </xf>
    <xf numFmtId="0" fontId="1" fillId="0" borderId="8" xfId="0" applyFont="1" applyFill="1" applyBorder="1" applyAlignment="1">
      <alignment horizontal="justify" vertical="center" wrapText="1"/>
    </xf>
    <xf numFmtId="0" fontId="1" fillId="0" borderId="36" xfId="0" applyFont="1" applyFill="1" applyBorder="1" applyAlignment="1">
      <alignment horizontal="justify" vertical="center" wrapText="1"/>
    </xf>
    <xf numFmtId="0" fontId="1" fillId="0" borderId="2" xfId="0" applyFont="1" applyFill="1" applyBorder="1" applyAlignment="1">
      <alignment horizontal="justify" vertical="center" wrapText="1"/>
    </xf>
    <xf numFmtId="49" fontId="9" fillId="0" borderId="1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8" fillId="0" borderId="0" xfId="0" applyFont="1" applyFill="1" applyAlignment="1">
      <alignment horizontal="left"/>
    </xf>
    <xf numFmtId="49" fontId="21" fillId="0" borderId="0" xfId="0" applyNumberFormat="1" applyFont="1" applyFill="1" applyAlignment="1">
      <alignment horizontal="left"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0" fontId="5" fillId="0" borderId="5"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36" xfId="0" applyFont="1" applyFill="1" applyBorder="1" applyAlignment="1">
      <alignment horizontal="justify" vertical="center" wrapText="1"/>
    </xf>
    <xf numFmtId="0" fontId="1" fillId="0" borderId="2" xfId="0" applyFont="1" applyFill="1" applyBorder="1" applyAlignment="1">
      <alignment horizontal="justify" vertical="center" wrapText="1"/>
    </xf>
    <xf numFmtId="164" fontId="8" fillId="0" borderId="8" xfId="15" applyNumberFormat="1" applyFont="1" applyFill="1" applyBorder="1" applyAlignment="1">
      <alignment horizontal="center" vertical="center"/>
    </xf>
    <xf numFmtId="164" fontId="8" fillId="0" borderId="36" xfId="15" applyNumberFormat="1" applyFont="1" applyFill="1" applyBorder="1" applyAlignment="1">
      <alignment horizontal="center" vertical="center"/>
    </xf>
    <xf numFmtId="164" fontId="8" fillId="0" borderId="2" xfId="15" applyNumberFormat="1" applyFont="1" applyFill="1" applyBorder="1" applyAlignment="1">
      <alignment horizontal="center" vertical="center"/>
    </xf>
    <xf numFmtId="164" fontId="8" fillId="0" borderId="5" xfId="15"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1" fillId="0" borderId="0" xfId="0" applyFont="1" applyFill="1" applyAlignment="1">
      <alignment horizontal="center" wrapText="1"/>
    </xf>
    <xf numFmtId="0" fontId="4" fillId="0" borderId="0" xfId="0" applyFont="1" applyFill="1" applyAlignment="1">
      <alignment horizontal="center" vertical="center"/>
    </xf>
    <xf numFmtId="49" fontId="9" fillId="0" borderId="7"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3" fontId="5" fillId="0" borderId="0" xfId="15" applyFont="1" applyAlignment="1">
      <alignment/>
    </xf>
    <xf numFmtId="49" fontId="23" fillId="2" borderId="71" xfId="15" applyNumberFormat="1" applyFont="1" applyFill="1" applyBorder="1" applyAlignment="1">
      <alignment horizontal="justify" vertical="center" wrapText="1"/>
    </xf>
    <xf numFmtId="49" fontId="23" fillId="2" borderId="72" xfId="15" applyNumberFormat="1" applyFont="1" applyFill="1" applyBorder="1" applyAlignment="1">
      <alignment horizontal="justify" vertical="center" wrapText="1"/>
    </xf>
    <xf numFmtId="43" fontId="1" fillId="0" borderId="73" xfId="15" applyFont="1" applyFill="1" applyBorder="1" applyAlignment="1">
      <alignment horizontal="center" vertical="center"/>
    </xf>
    <xf numFmtId="43" fontId="1" fillId="0" borderId="55" xfId="15" applyFont="1" applyFill="1" applyBorder="1" applyAlignment="1">
      <alignment horizontal="center" vertical="center"/>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4" fillId="0" borderId="0" xfId="15" applyFont="1" applyFill="1" applyBorder="1" applyAlignment="1">
      <alignment horizontal="center" vertical="center" wrapText="1"/>
    </xf>
    <xf numFmtId="43" fontId="1" fillId="0" borderId="57" xfId="15" applyFont="1" applyFill="1" applyBorder="1" applyAlignment="1">
      <alignment horizontal="center" vertical="center"/>
    </xf>
    <xf numFmtId="43" fontId="1" fillId="0" borderId="58" xfId="15" applyFont="1" applyFill="1" applyBorder="1" applyAlignment="1">
      <alignment horizontal="center" vertical="center"/>
    </xf>
    <xf numFmtId="43" fontId="1" fillId="0" borderId="59" xfId="15" applyFont="1" applyFill="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1" fillId="0" borderId="74"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0" fontId="1" fillId="0" borderId="0" xfId="0" applyFont="1" applyAlignment="1">
      <alignment horizontal="center"/>
    </xf>
    <xf numFmtId="0" fontId="13" fillId="0" borderId="0" xfId="0" applyFont="1" applyAlignment="1">
      <alignment horizontal="center"/>
    </xf>
    <xf numFmtId="0" fontId="13" fillId="0" borderId="0" xfId="0" applyFont="1" applyAlignment="1">
      <alignment horizontal="right"/>
    </xf>
    <xf numFmtId="0" fontId="3" fillId="0" borderId="0" xfId="0" applyFont="1" applyAlignment="1">
      <alignment horizontal="center"/>
    </xf>
    <xf numFmtId="0" fontId="0" fillId="0" borderId="74" xfId="0" applyBorder="1" applyAlignment="1">
      <alignment horizontal="center" vertical="center"/>
    </xf>
    <xf numFmtId="0" fontId="0" fillId="0" borderId="16" xfId="0" applyBorder="1" applyAlignment="1">
      <alignment horizontal="center" vertical="center"/>
    </xf>
    <xf numFmtId="0" fontId="0" fillId="0" borderId="75" xfId="0" applyBorder="1" applyAlignment="1">
      <alignment horizontal="center" vertical="center"/>
    </xf>
    <xf numFmtId="0" fontId="0" fillId="0" borderId="5" xfId="0" applyBorder="1" applyAlignment="1">
      <alignment horizontal="center" vertical="center"/>
    </xf>
    <xf numFmtId="0" fontId="1" fillId="0" borderId="77" xfId="0" applyFont="1" applyBorder="1" applyAlignment="1">
      <alignment horizontal="center" vertical="center" wrapText="1"/>
    </xf>
    <xf numFmtId="0" fontId="1" fillId="0" borderId="18" xfId="0" applyFont="1" applyBorder="1" applyAlignment="1">
      <alignment horizontal="center" vertical="center" wrapText="1"/>
    </xf>
    <xf numFmtId="43" fontId="1" fillId="0" borderId="0" xfId="15" applyFont="1" applyFill="1" applyAlignment="1">
      <alignment horizontal="center" vertical="center" wrapText="1"/>
    </xf>
    <xf numFmtId="43" fontId="0" fillId="0" borderId="0" xfId="15" applyBorder="1" applyAlignment="1">
      <alignment horizontal="justify" vertical="center" wrapText="1"/>
    </xf>
    <xf numFmtId="43" fontId="0" fillId="0" borderId="0" xfId="15" applyBorder="1" applyAlignment="1">
      <alignment horizontal="justify" vertical="center" wrapText="1"/>
    </xf>
    <xf numFmtId="43" fontId="0" fillId="0" borderId="0" xfId="15" applyBorder="1" applyAlignment="1">
      <alignment horizontal="justify" vertical="center" wrapText="1"/>
    </xf>
    <xf numFmtId="43" fontId="0" fillId="0" borderId="0" xfId="15" applyFont="1" applyBorder="1" applyAlignment="1">
      <alignment horizontal="justify" vertical="center" wrapText="1"/>
    </xf>
    <xf numFmtId="43" fontId="0" fillId="0" borderId="0" xfId="15" applyBorder="1" applyAlignment="1">
      <alignment horizontal="left" vertical="center" wrapText="1"/>
    </xf>
    <xf numFmtId="43" fontId="0" fillId="0" borderId="0" xfId="15" applyAlignment="1">
      <alignment horizontal="left"/>
    </xf>
    <xf numFmtId="43" fontId="0" fillId="0" borderId="0" xfId="15" applyFont="1" applyAlignment="1">
      <alignment horizontal="left" wrapText="1"/>
    </xf>
    <xf numFmtId="43" fontId="0" fillId="0" borderId="0" xfId="15" applyAlignment="1">
      <alignment horizontal="left" wrapText="1"/>
    </xf>
    <xf numFmtId="43" fontId="0" fillId="0" borderId="0" xfId="15" applyAlignment="1">
      <alignment horizontal="justify" vertical="center"/>
    </xf>
    <xf numFmtId="43" fontId="1" fillId="0" borderId="0" xfId="15" applyFont="1" applyAlignment="1">
      <alignment horizontal="center" wrapText="1"/>
    </xf>
    <xf numFmtId="43" fontId="5" fillId="0" borderId="0" xfId="15" applyFont="1" applyAlignment="1">
      <alignment horizontal="center"/>
    </xf>
    <xf numFmtId="43" fontId="7" fillId="0" borderId="12" xfId="15" applyFont="1" applyBorder="1" applyAlignment="1">
      <alignment horizontal="center" vertical="center"/>
    </xf>
    <xf numFmtId="43" fontId="7" fillId="0" borderId="10" xfId="15" applyFont="1" applyBorder="1" applyAlignment="1">
      <alignment horizontal="center" vertical="center"/>
    </xf>
    <xf numFmtId="43" fontId="1" fillId="0" borderId="78" xfId="15" applyFont="1" applyBorder="1" applyAlignment="1">
      <alignment horizontal="justify" vertical="center"/>
    </xf>
    <xf numFmtId="43" fontId="1" fillId="0" borderId="79" xfId="15" applyFont="1" applyBorder="1" applyAlignment="1">
      <alignment horizontal="justify" vertical="center"/>
    </xf>
    <xf numFmtId="43" fontId="4" fillId="0" borderId="80" xfId="15" applyFont="1" applyBorder="1" applyAlignment="1">
      <alignment horizontal="center" vertical="center"/>
    </xf>
    <xf numFmtId="43" fontId="4" fillId="0" borderId="81" xfId="15" applyFont="1" applyBorder="1" applyAlignment="1">
      <alignment horizontal="center" vertical="center"/>
    </xf>
    <xf numFmtId="43" fontId="1" fillId="0" borderId="78" xfId="15" applyFont="1" applyBorder="1" applyAlignment="1">
      <alignment horizontal="justify" vertical="center"/>
    </xf>
    <xf numFmtId="43" fontId="1" fillId="0" borderId="79" xfId="15" applyFont="1" applyBorder="1" applyAlignment="1">
      <alignment horizontal="justify" vertical="center"/>
    </xf>
    <xf numFmtId="43" fontId="4" fillId="0" borderId="82" xfId="15" applyFont="1" applyBorder="1" applyAlignment="1">
      <alignment horizontal="center" vertical="center"/>
    </xf>
    <xf numFmtId="43" fontId="4" fillId="0" borderId="83" xfId="15" applyFont="1" applyBorder="1" applyAlignment="1">
      <alignment horizontal="center" vertical="center"/>
    </xf>
    <xf numFmtId="43" fontId="4" fillId="0" borderId="84" xfId="15" applyFont="1" applyBorder="1" applyAlignment="1">
      <alignment horizontal="center" vertical="center"/>
    </xf>
    <xf numFmtId="43" fontId="11" fillId="0" borderId="0" xfId="15" applyFont="1" applyAlignment="1">
      <alignment horizontal="center"/>
    </xf>
    <xf numFmtId="43" fontId="11" fillId="0" borderId="0" xfId="15" applyFont="1" applyBorder="1" applyAlignment="1">
      <alignment horizontal="center" wrapText="1"/>
    </xf>
    <xf numFmtId="43" fontId="4" fillId="0" borderId="82" xfId="15" applyFont="1" applyBorder="1" applyAlignment="1">
      <alignment horizontal="center"/>
    </xf>
    <xf numFmtId="43" fontId="4" fillId="0" borderId="83" xfId="15" applyFont="1" applyBorder="1" applyAlignment="1">
      <alignment horizontal="center"/>
    </xf>
    <xf numFmtId="43" fontId="4" fillId="0" borderId="84" xfId="15" applyFont="1" applyBorder="1" applyAlignment="1">
      <alignment horizontal="center"/>
    </xf>
    <xf numFmtId="43" fontId="1" fillId="0" borderId="85" xfId="15" applyFont="1" applyBorder="1" applyAlignment="1">
      <alignment horizontal="justify" vertical="center"/>
    </xf>
    <xf numFmtId="43" fontId="1" fillId="0" borderId="86" xfId="15" applyFont="1" applyBorder="1" applyAlignment="1">
      <alignment horizontal="justify" vertical="center"/>
    </xf>
    <xf numFmtId="43" fontId="1" fillId="0" borderId="0" xfId="15" applyFont="1" applyBorder="1" applyAlignment="1">
      <alignment horizontal="center" vertical="center"/>
    </xf>
    <xf numFmtId="43" fontId="1" fillId="0" borderId="0" xfId="15" applyFont="1" applyBorder="1" applyAlignment="1">
      <alignment horizontal="center" vertical="center"/>
    </xf>
    <xf numFmtId="43" fontId="1" fillId="0" borderId="0" xfId="15"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vertical="justify"/>
    </xf>
    <xf numFmtId="0" fontId="0" fillId="0" borderId="0" xfId="0" applyAlignment="1">
      <alignment/>
    </xf>
    <xf numFmtId="0" fontId="0" fillId="0" borderId="0" xfId="0" applyBorder="1" applyAlignment="1">
      <alignment horizontal="left" vertical="justify" wrapText="1"/>
    </xf>
    <xf numFmtId="0" fontId="4" fillId="0" borderId="0" xfId="0" applyFont="1" applyAlignment="1">
      <alignment horizontal="center"/>
    </xf>
    <xf numFmtId="0" fontId="0" fillId="0" borderId="0" xfId="0" applyAlignment="1">
      <alignment horizontal="left" wrapText="1"/>
    </xf>
    <xf numFmtId="49" fontId="1" fillId="0" borderId="42" xfId="15" applyNumberFormat="1" applyFont="1" applyFill="1" applyBorder="1" applyAlignment="1">
      <alignment horizontal="center" vertical="center"/>
    </xf>
    <xf numFmtId="49" fontId="1" fillId="0" borderId="43" xfId="15" applyNumberFormat="1" applyFont="1" applyFill="1" applyBorder="1" applyAlignment="1">
      <alignment horizontal="center" vertical="center"/>
    </xf>
    <xf numFmtId="49" fontId="1" fillId="0" borderId="44" xfId="15" applyNumberFormat="1" applyFont="1" applyFill="1" applyBorder="1" applyAlignment="1">
      <alignment horizontal="center" vertical="center"/>
    </xf>
    <xf numFmtId="43" fontId="4" fillId="0" borderId="82" xfId="15" applyFont="1" applyFill="1" applyBorder="1" applyAlignment="1">
      <alignment horizontal="center" vertical="center"/>
    </xf>
    <xf numFmtId="43" fontId="4" fillId="0" borderId="83" xfId="15" applyFont="1" applyFill="1" applyBorder="1" applyAlignment="1">
      <alignment horizontal="center" vertical="center"/>
    </xf>
    <xf numFmtId="43" fontId="4" fillId="0" borderId="84" xfId="15" applyFont="1" applyFill="1" applyBorder="1" applyAlignment="1">
      <alignment horizontal="center" vertical="center"/>
    </xf>
    <xf numFmtId="43" fontId="18" fillId="0" borderId="42" xfId="15" applyFont="1" applyFill="1" applyBorder="1" applyAlignment="1">
      <alignment horizontal="center" vertical="center" wrapText="1"/>
    </xf>
    <xf numFmtId="43" fontId="18" fillId="0" borderId="44" xfId="15" applyFont="1" applyFill="1" applyBorder="1" applyAlignment="1">
      <alignment horizontal="center" vertical="center" wrapText="1"/>
    </xf>
    <xf numFmtId="43" fontId="10" fillId="0" borderId="34" xfId="15" applyFont="1" applyFill="1" applyBorder="1" applyAlignment="1">
      <alignment horizontal="center" vertical="center" wrapText="1"/>
    </xf>
    <xf numFmtId="43" fontId="10" fillId="0" borderId="33" xfId="15" applyFont="1" applyFill="1" applyBorder="1" applyAlignment="1">
      <alignment horizontal="center" vertical="center" wrapText="1"/>
    </xf>
    <xf numFmtId="43" fontId="10" fillId="0" borderId="37" xfId="15" applyFont="1" applyFill="1" applyBorder="1" applyAlignment="1">
      <alignment horizontal="center" vertical="center" wrapText="1"/>
    </xf>
    <xf numFmtId="49" fontId="1" fillId="0" borderId="45" xfId="15" applyNumberFormat="1" applyFont="1" applyFill="1" applyBorder="1" applyAlignment="1">
      <alignment horizontal="center" vertical="center"/>
    </xf>
    <xf numFmtId="43" fontId="4" fillId="0" borderId="85" xfId="15" applyFont="1" applyFill="1" applyBorder="1" applyAlignment="1">
      <alignment horizontal="center" vertical="center" wrapText="1"/>
    </xf>
    <xf numFmtId="43" fontId="4" fillId="0" borderId="87" xfId="15" applyFont="1" applyFill="1" applyBorder="1" applyAlignment="1">
      <alignment horizontal="center" vertical="center" wrapText="1"/>
    </xf>
    <xf numFmtId="43" fontId="4" fillId="0" borderId="88" xfId="15" applyFont="1" applyFill="1" applyBorder="1" applyAlignment="1">
      <alignment horizontal="center" vertical="center" wrapText="1"/>
    </xf>
    <xf numFmtId="49" fontId="1" fillId="0" borderId="89" xfId="15" applyNumberFormat="1" applyFont="1" applyFill="1" applyBorder="1" applyAlignment="1">
      <alignment horizontal="center" vertical="center"/>
    </xf>
    <xf numFmtId="49" fontId="1" fillId="0" borderId="90" xfId="15" applyNumberFormat="1" applyFont="1" applyFill="1" applyBorder="1" applyAlignment="1">
      <alignment horizontal="center" vertical="center"/>
    </xf>
    <xf numFmtId="49" fontId="1" fillId="0" borderId="46" xfId="15" applyNumberFormat="1" applyFont="1" applyFill="1" applyBorder="1" applyAlignment="1">
      <alignment horizontal="center" vertical="center"/>
    </xf>
    <xf numFmtId="43" fontId="1" fillId="0" borderId="0" xfId="15" applyFont="1" applyAlignment="1">
      <alignment horizontal="center" vertical="center" wrapText="1"/>
    </xf>
    <xf numFmtId="43" fontId="4" fillId="0" borderId="0" xfId="15" applyFont="1" applyBorder="1" applyAlignment="1">
      <alignment horizontal="center" wrapText="1"/>
    </xf>
    <xf numFmtId="43" fontId="4" fillId="0" borderId="0" xfId="15" applyFont="1" applyBorder="1" applyAlignment="1">
      <alignment horizontal="center" wrapText="1"/>
    </xf>
    <xf numFmtId="43" fontId="4" fillId="0" borderId="0" xfId="15" applyFont="1" applyBorder="1" applyAlignment="1">
      <alignment horizontal="center" wrapText="1"/>
    </xf>
    <xf numFmtId="43" fontId="14" fillId="0" borderId="0" xfId="15" applyFont="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107</xdr:row>
      <xdr:rowOff>0</xdr:rowOff>
    </xdr:from>
    <xdr:to>
      <xdr:col>2</xdr:col>
      <xdr:colOff>228600</xdr:colOff>
      <xdr:row>107</xdr:row>
      <xdr:rowOff>0</xdr:rowOff>
    </xdr:to>
    <xdr:sp>
      <xdr:nvSpPr>
        <xdr:cNvPr id="1" name="Line 1"/>
        <xdr:cNvSpPr>
          <a:spLocks/>
        </xdr:cNvSpPr>
      </xdr:nvSpPr>
      <xdr:spPr>
        <a:xfrm flipH="1" flipV="1">
          <a:off x="0" y="27765375"/>
          <a:ext cx="100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9705975" y="171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je%20dokumenty\budzet\BUD&#379;ET%202006\PROWIZORIUM%202006\zalaczniki_do_budz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s>
    <sheetDataSet>
      <sheetData sheetId="0">
        <row r="18">
          <cell r="C18" t="str">
            <v>ADMINISTRACJA PUBLICZNA</v>
          </cell>
        </row>
        <row r="19">
          <cell r="C19" t="str">
            <v>URZĘDY NACZELNYCH ORGANÓW WŁADZY PAŃSTWOWEJ, KONTROLI I OCHRONY PRAWA ORAZ SĄDOWNICTWA</v>
          </cell>
        </row>
        <row r="21">
          <cell r="C21" t="str">
            <v>BEZPIECZEŃSTWO PUBLICZNE I OCHRONA PRZECIWPOŻAROWA</v>
          </cell>
        </row>
        <row r="27">
          <cell r="C27" t="str">
            <v>POMOC SPOŁECZNA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3"/>
  <sheetViews>
    <sheetView workbookViewId="0" topLeftCell="A1">
      <selection activeCell="G3" sqref="G3"/>
    </sheetView>
  </sheetViews>
  <sheetFormatPr defaultColWidth="9.140625" defaultRowHeight="19.5" customHeight="1"/>
  <cols>
    <col min="1" max="1" width="4.421875" style="299" customWidth="1"/>
    <col min="2" max="2" width="7.28125" style="299" customWidth="1"/>
    <col min="3" max="3" width="7.57421875" style="299" customWidth="1"/>
    <col min="4" max="4" width="44.8515625" style="299" customWidth="1"/>
    <col min="5" max="6" width="13.7109375" style="299" customWidth="1"/>
    <col min="7" max="7" width="13.140625" style="299" customWidth="1"/>
    <col min="8" max="8" width="9.57421875" style="299" customWidth="1"/>
    <col min="9" max="16384" width="9.140625" style="299" customWidth="1"/>
  </cols>
  <sheetData>
    <row r="1" spans="1:6" ht="19.5" customHeight="1">
      <c r="A1" s="473" t="s">
        <v>299</v>
      </c>
      <c r="B1" s="473"/>
      <c r="C1" s="473"/>
      <c r="D1" s="473"/>
      <c r="E1" s="473"/>
      <c r="F1" s="474"/>
    </row>
    <row r="2" spans="1:6" ht="19.5" customHeight="1" thickBot="1">
      <c r="A2" s="475" t="s">
        <v>330</v>
      </c>
      <c r="B2" s="476"/>
      <c r="C2" s="476"/>
      <c r="D2" s="476"/>
      <c r="E2" s="476"/>
      <c r="F2" s="477"/>
    </row>
    <row r="3" spans="1:6" ht="19.5" customHeight="1" thickBot="1" thickTop="1">
      <c r="A3" s="478" t="s">
        <v>8</v>
      </c>
      <c r="B3" s="479"/>
      <c r="C3" s="479"/>
      <c r="D3" s="479"/>
      <c r="E3" s="479"/>
      <c r="F3" s="480"/>
    </row>
    <row r="4" spans="1:6" ht="19.5" customHeight="1" thickBot="1" thickTop="1">
      <c r="A4" s="350" t="s">
        <v>95</v>
      </c>
      <c r="B4" s="351" t="s">
        <v>96</v>
      </c>
      <c r="C4" s="351" t="s">
        <v>275</v>
      </c>
      <c r="D4" s="351" t="s">
        <v>276</v>
      </c>
      <c r="E4" s="351" t="s">
        <v>277</v>
      </c>
      <c r="F4" s="352" t="s">
        <v>278</v>
      </c>
    </row>
    <row r="5" spans="1:7" ht="19.5" customHeight="1" thickTop="1">
      <c r="A5" s="332">
        <v>10</v>
      </c>
      <c r="B5" s="333"/>
      <c r="C5" s="333"/>
      <c r="D5" s="345" t="s">
        <v>279</v>
      </c>
      <c r="E5" s="334">
        <v>-510200</v>
      </c>
      <c r="F5" s="335">
        <v>13210</v>
      </c>
      <c r="G5" s="300"/>
    </row>
    <row r="6" spans="1:7" ht="19.5" customHeight="1">
      <c r="A6" s="301"/>
      <c r="B6" s="302">
        <v>1010</v>
      </c>
      <c r="C6" s="303"/>
      <c r="D6" s="346" t="s">
        <v>280</v>
      </c>
      <c r="E6" s="304">
        <v>-499200</v>
      </c>
      <c r="F6" s="305">
        <v>0</v>
      </c>
      <c r="G6" s="300"/>
    </row>
    <row r="7" spans="1:7" ht="38.25" customHeight="1">
      <c r="A7" s="301"/>
      <c r="B7" s="303"/>
      <c r="C7" s="306">
        <v>6260</v>
      </c>
      <c r="D7" s="344" t="s">
        <v>298</v>
      </c>
      <c r="E7" s="307">
        <v>-499200</v>
      </c>
      <c r="F7" s="308">
        <v>0</v>
      </c>
      <c r="G7" s="300"/>
    </row>
    <row r="8" spans="1:7" ht="19.5" customHeight="1">
      <c r="A8" s="301"/>
      <c r="B8" s="302">
        <v>1095</v>
      </c>
      <c r="C8" s="303"/>
      <c r="D8" s="346" t="s">
        <v>106</v>
      </c>
      <c r="E8" s="309">
        <v>-11000</v>
      </c>
      <c r="F8" s="310">
        <v>13210</v>
      </c>
      <c r="G8" s="300"/>
    </row>
    <row r="9" spans="1:7" ht="19.5" customHeight="1">
      <c r="A9" s="301"/>
      <c r="B9" s="303"/>
      <c r="C9" s="311">
        <v>690</v>
      </c>
      <c r="D9" s="344" t="s">
        <v>133</v>
      </c>
      <c r="E9" s="312">
        <v>0</v>
      </c>
      <c r="F9" s="313">
        <v>7000</v>
      </c>
      <c r="G9" s="300"/>
    </row>
    <row r="10" spans="1:7" ht="29.25" customHeight="1">
      <c r="A10" s="301"/>
      <c r="B10" s="303"/>
      <c r="C10" s="311">
        <v>770</v>
      </c>
      <c r="D10" s="348" t="s">
        <v>300</v>
      </c>
      <c r="E10" s="314">
        <v>-11000</v>
      </c>
      <c r="F10" s="308">
        <v>0</v>
      </c>
      <c r="G10" s="300"/>
    </row>
    <row r="11" spans="1:7" ht="19.5" customHeight="1">
      <c r="A11" s="301"/>
      <c r="B11" s="303"/>
      <c r="C11" s="311">
        <v>960</v>
      </c>
      <c r="D11" s="344" t="s">
        <v>281</v>
      </c>
      <c r="E11" s="312">
        <v>0</v>
      </c>
      <c r="F11" s="313">
        <v>6210</v>
      </c>
      <c r="G11" s="300"/>
    </row>
    <row r="12" spans="1:7" ht="19.5" customHeight="1">
      <c r="A12" s="336">
        <v>600</v>
      </c>
      <c r="B12" s="337"/>
      <c r="C12" s="337"/>
      <c r="D12" s="347" t="s">
        <v>282</v>
      </c>
      <c r="E12" s="338">
        <v>0</v>
      </c>
      <c r="F12" s="339">
        <v>5500</v>
      </c>
      <c r="G12" s="300"/>
    </row>
    <row r="13" spans="1:7" ht="19.5" customHeight="1">
      <c r="A13" s="301"/>
      <c r="B13" s="317">
        <v>60016</v>
      </c>
      <c r="C13" s="303"/>
      <c r="D13" s="346" t="s">
        <v>283</v>
      </c>
      <c r="E13" s="315">
        <v>0</v>
      </c>
      <c r="F13" s="316">
        <v>5500</v>
      </c>
      <c r="G13" s="300"/>
    </row>
    <row r="14" spans="1:7" ht="19.5" customHeight="1">
      <c r="A14" s="301"/>
      <c r="B14" s="303"/>
      <c r="C14" s="311">
        <v>690</v>
      </c>
      <c r="D14" s="344" t="s">
        <v>133</v>
      </c>
      <c r="E14" s="312">
        <v>0</v>
      </c>
      <c r="F14" s="313">
        <v>5500</v>
      </c>
      <c r="G14" s="300"/>
    </row>
    <row r="15" spans="1:7" ht="19.5" customHeight="1">
      <c r="A15" s="336">
        <v>700</v>
      </c>
      <c r="B15" s="337"/>
      <c r="C15" s="337"/>
      <c r="D15" s="347" t="s">
        <v>284</v>
      </c>
      <c r="E15" s="338">
        <v>0</v>
      </c>
      <c r="F15" s="340">
        <v>11400</v>
      </c>
      <c r="G15" s="300"/>
    </row>
    <row r="16" spans="1:7" ht="19.5" customHeight="1">
      <c r="A16" s="301"/>
      <c r="B16" s="317">
        <v>70005</v>
      </c>
      <c r="C16" s="303"/>
      <c r="D16" s="346" t="s">
        <v>285</v>
      </c>
      <c r="E16" s="315">
        <v>0</v>
      </c>
      <c r="F16" s="310">
        <v>11400</v>
      </c>
      <c r="G16" s="300"/>
    </row>
    <row r="17" spans="1:7" ht="30.75" customHeight="1">
      <c r="A17" s="301"/>
      <c r="B17" s="303"/>
      <c r="C17" s="311">
        <v>770</v>
      </c>
      <c r="D17" s="348" t="s">
        <v>300</v>
      </c>
      <c r="E17" s="312">
        <v>0</v>
      </c>
      <c r="F17" s="318">
        <v>11000</v>
      </c>
      <c r="G17" s="300"/>
    </row>
    <row r="18" spans="1:7" ht="19.5" customHeight="1">
      <c r="A18" s="301"/>
      <c r="B18" s="303"/>
      <c r="C18" s="311">
        <v>920</v>
      </c>
      <c r="D18" s="344" t="s">
        <v>90</v>
      </c>
      <c r="E18" s="312">
        <v>0</v>
      </c>
      <c r="F18" s="319">
        <v>400</v>
      </c>
      <c r="G18" s="300"/>
    </row>
    <row r="19" spans="1:7" ht="19.5" customHeight="1">
      <c r="A19" s="336">
        <v>750</v>
      </c>
      <c r="B19" s="337"/>
      <c r="C19" s="337"/>
      <c r="D19" s="347" t="s">
        <v>286</v>
      </c>
      <c r="E19" s="338">
        <v>0</v>
      </c>
      <c r="F19" s="339">
        <v>3825</v>
      </c>
      <c r="G19" s="300"/>
    </row>
    <row r="20" spans="1:7" ht="19.5" customHeight="1">
      <c r="A20" s="301"/>
      <c r="B20" s="317">
        <v>75023</v>
      </c>
      <c r="C20" s="303"/>
      <c r="D20" s="346" t="s">
        <v>287</v>
      </c>
      <c r="E20" s="315">
        <v>0</v>
      </c>
      <c r="F20" s="316">
        <v>3057</v>
      </c>
      <c r="G20" s="300"/>
    </row>
    <row r="21" spans="1:7" ht="19.5" customHeight="1">
      <c r="A21" s="301"/>
      <c r="B21" s="303"/>
      <c r="C21" s="311">
        <v>920</v>
      </c>
      <c r="D21" s="344" t="s">
        <v>90</v>
      </c>
      <c r="E21" s="312">
        <v>0</v>
      </c>
      <c r="F21" s="320">
        <v>57</v>
      </c>
      <c r="G21" s="300"/>
    </row>
    <row r="22" spans="1:7" ht="19.5" customHeight="1">
      <c r="A22" s="301"/>
      <c r="B22" s="303"/>
      <c r="C22" s="311">
        <v>960</v>
      </c>
      <c r="D22" s="344" t="s">
        <v>281</v>
      </c>
      <c r="E22" s="312">
        <v>0</v>
      </c>
      <c r="F22" s="313">
        <v>3000</v>
      </c>
      <c r="G22" s="300"/>
    </row>
    <row r="23" spans="1:7" ht="19.5" customHeight="1">
      <c r="A23" s="301"/>
      <c r="B23" s="317">
        <v>75095</v>
      </c>
      <c r="C23" s="303"/>
      <c r="D23" s="346" t="s">
        <v>106</v>
      </c>
      <c r="E23" s="315">
        <v>0</v>
      </c>
      <c r="F23" s="321">
        <v>768</v>
      </c>
      <c r="G23" s="300"/>
    </row>
    <row r="24" spans="1:7" ht="19.5" customHeight="1">
      <c r="A24" s="301"/>
      <c r="B24" s="303"/>
      <c r="C24" s="311">
        <v>960</v>
      </c>
      <c r="D24" s="344" t="s">
        <v>281</v>
      </c>
      <c r="E24" s="312">
        <v>0</v>
      </c>
      <c r="F24" s="319">
        <v>280</v>
      </c>
      <c r="G24" s="300"/>
    </row>
    <row r="25" spans="1:7" ht="19.5" customHeight="1">
      <c r="A25" s="301"/>
      <c r="B25" s="303"/>
      <c r="C25" s="311">
        <v>970</v>
      </c>
      <c r="D25" s="344" t="s">
        <v>288</v>
      </c>
      <c r="E25" s="312">
        <v>0</v>
      </c>
      <c r="F25" s="319">
        <v>488</v>
      </c>
      <c r="G25" s="300"/>
    </row>
    <row r="26" spans="1:7" ht="44.25" customHeight="1">
      <c r="A26" s="336">
        <v>756</v>
      </c>
      <c r="B26" s="337"/>
      <c r="C26" s="337"/>
      <c r="D26" s="359" t="s">
        <v>301</v>
      </c>
      <c r="E26" s="338">
        <v>0</v>
      </c>
      <c r="F26" s="340">
        <v>13023</v>
      </c>
      <c r="G26" s="300"/>
    </row>
    <row r="27" spans="1:7" ht="19.5" customHeight="1">
      <c r="A27" s="301"/>
      <c r="B27" s="317">
        <v>75601</v>
      </c>
      <c r="C27" s="303"/>
      <c r="D27" s="360" t="s">
        <v>289</v>
      </c>
      <c r="E27" s="315">
        <v>0</v>
      </c>
      <c r="F27" s="316">
        <v>1500</v>
      </c>
      <c r="G27" s="300"/>
    </row>
    <row r="28" spans="1:7" ht="28.5" customHeight="1">
      <c r="A28" s="301"/>
      <c r="B28" s="303"/>
      <c r="C28" s="311">
        <v>350</v>
      </c>
      <c r="D28" s="348" t="s">
        <v>302</v>
      </c>
      <c r="E28" s="312">
        <v>0</v>
      </c>
      <c r="F28" s="313">
        <v>1500</v>
      </c>
      <c r="G28" s="300"/>
    </row>
    <row r="29" spans="1:7" ht="46.5" customHeight="1">
      <c r="A29" s="301"/>
      <c r="B29" s="317">
        <v>75615</v>
      </c>
      <c r="C29" s="303"/>
      <c r="D29" s="361" t="s">
        <v>303</v>
      </c>
      <c r="E29" s="315">
        <v>0</v>
      </c>
      <c r="F29" s="321">
        <v>500</v>
      </c>
      <c r="G29" s="300"/>
    </row>
    <row r="30" spans="1:7" ht="19.5" customHeight="1">
      <c r="A30" s="301"/>
      <c r="B30" s="303"/>
      <c r="C30" s="311">
        <v>910</v>
      </c>
      <c r="D30" s="344" t="s">
        <v>290</v>
      </c>
      <c r="E30" s="312">
        <v>0</v>
      </c>
      <c r="F30" s="319">
        <v>500</v>
      </c>
      <c r="G30" s="300"/>
    </row>
    <row r="31" spans="1:7" ht="47.25" customHeight="1">
      <c r="A31" s="301"/>
      <c r="B31" s="317">
        <v>75616</v>
      </c>
      <c r="C31" s="303"/>
      <c r="D31" s="360" t="s">
        <v>304</v>
      </c>
      <c r="E31" s="315">
        <v>0</v>
      </c>
      <c r="F31" s="310">
        <v>11023</v>
      </c>
      <c r="G31" s="300"/>
    </row>
    <row r="32" spans="1:7" ht="19.5" customHeight="1">
      <c r="A32" s="301"/>
      <c r="B32" s="303"/>
      <c r="C32" s="311">
        <v>360</v>
      </c>
      <c r="D32" s="344" t="s">
        <v>291</v>
      </c>
      <c r="E32" s="312">
        <v>0</v>
      </c>
      <c r="F32" s="318">
        <v>10000</v>
      </c>
      <c r="G32" s="300"/>
    </row>
    <row r="33" spans="1:7" ht="19.5" customHeight="1">
      <c r="A33" s="301"/>
      <c r="B33" s="303"/>
      <c r="C33" s="311">
        <v>370</v>
      </c>
      <c r="D33" s="344" t="s">
        <v>296</v>
      </c>
      <c r="E33" s="312">
        <v>0</v>
      </c>
      <c r="F33" s="320">
        <v>23</v>
      </c>
      <c r="G33" s="300"/>
    </row>
    <row r="34" spans="1:7" ht="19.5" customHeight="1">
      <c r="A34" s="301"/>
      <c r="B34" s="303"/>
      <c r="C34" s="311">
        <v>690</v>
      </c>
      <c r="D34" s="344" t="s">
        <v>133</v>
      </c>
      <c r="E34" s="312">
        <v>0</v>
      </c>
      <c r="F34" s="313">
        <v>1000</v>
      </c>
      <c r="G34" s="300"/>
    </row>
    <row r="35" spans="1:7" ht="19.5" customHeight="1">
      <c r="A35" s="336">
        <v>852</v>
      </c>
      <c r="B35" s="337"/>
      <c r="C35" s="337"/>
      <c r="D35" s="347" t="s">
        <v>292</v>
      </c>
      <c r="E35" s="341">
        <v>-571811</v>
      </c>
      <c r="F35" s="342">
        <v>213217.52000000002</v>
      </c>
      <c r="G35" s="300"/>
    </row>
    <row r="36" spans="1:7" ht="38.25" customHeight="1">
      <c r="A36" s="301"/>
      <c r="B36" s="317">
        <v>85212</v>
      </c>
      <c r="C36" s="303"/>
      <c r="D36" s="360" t="s">
        <v>305</v>
      </c>
      <c r="E36" s="304">
        <v>-532000</v>
      </c>
      <c r="F36" s="316">
        <v>3000</v>
      </c>
      <c r="G36" s="300"/>
    </row>
    <row r="37" spans="1:7" ht="39" customHeight="1">
      <c r="A37" s="301"/>
      <c r="B37" s="303"/>
      <c r="C37" s="306">
        <v>2010</v>
      </c>
      <c r="D37" s="344" t="s">
        <v>306</v>
      </c>
      <c r="E37" s="307">
        <v>-532000</v>
      </c>
      <c r="F37" s="308">
        <v>0</v>
      </c>
      <c r="G37" s="300"/>
    </row>
    <row r="38" spans="1:7" ht="37.5" customHeight="1">
      <c r="A38" s="301"/>
      <c r="B38" s="303"/>
      <c r="C38" s="306">
        <v>2360</v>
      </c>
      <c r="D38" s="348" t="s">
        <v>294</v>
      </c>
      <c r="E38" s="312">
        <v>0</v>
      </c>
      <c r="F38" s="313">
        <v>3000</v>
      </c>
      <c r="G38" s="300"/>
    </row>
    <row r="39" spans="1:7" ht="60" customHeight="1">
      <c r="A39" s="301"/>
      <c r="B39" s="317">
        <v>85213</v>
      </c>
      <c r="C39" s="303"/>
      <c r="D39" s="349" t="s">
        <v>329</v>
      </c>
      <c r="E39" s="323">
        <v>-4392</v>
      </c>
      <c r="F39" s="316">
        <v>3000</v>
      </c>
      <c r="G39" s="300"/>
    </row>
    <row r="40" spans="1:7" ht="36.75" customHeight="1">
      <c r="A40" s="301"/>
      <c r="B40" s="303"/>
      <c r="C40" s="306">
        <v>2010</v>
      </c>
      <c r="D40" s="344" t="s">
        <v>306</v>
      </c>
      <c r="E40" s="324">
        <v>-4392</v>
      </c>
      <c r="F40" s="308">
        <v>0</v>
      </c>
      <c r="G40" s="300"/>
    </row>
    <row r="41" spans="1:7" ht="30" customHeight="1">
      <c r="A41" s="301"/>
      <c r="B41" s="303"/>
      <c r="C41" s="306">
        <v>2030</v>
      </c>
      <c r="D41" s="344" t="s">
        <v>295</v>
      </c>
      <c r="E41" s="312">
        <v>0</v>
      </c>
      <c r="F41" s="313">
        <v>3000</v>
      </c>
      <c r="G41" s="300"/>
    </row>
    <row r="42" spans="1:7" ht="27.75" customHeight="1">
      <c r="A42" s="301"/>
      <c r="B42" s="317">
        <v>85214</v>
      </c>
      <c r="C42" s="303"/>
      <c r="D42" s="346" t="s">
        <v>307</v>
      </c>
      <c r="E42" s="309">
        <v>-35419</v>
      </c>
      <c r="F42" s="310">
        <v>28000</v>
      </c>
      <c r="G42" s="300"/>
    </row>
    <row r="43" spans="1:7" ht="39" customHeight="1">
      <c r="A43" s="301"/>
      <c r="B43" s="303"/>
      <c r="C43" s="306">
        <v>2010</v>
      </c>
      <c r="D43" s="344" t="s">
        <v>306</v>
      </c>
      <c r="E43" s="314">
        <v>-35419</v>
      </c>
      <c r="F43" s="308">
        <v>0</v>
      </c>
      <c r="G43" s="300"/>
    </row>
    <row r="44" spans="1:7" ht="25.5" customHeight="1">
      <c r="A44" s="301"/>
      <c r="B44" s="303"/>
      <c r="C44" s="306">
        <v>2030</v>
      </c>
      <c r="D44" s="344" t="s">
        <v>295</v>
      </c>
      <c r="E44" s="312">
        <v>0</v>
      </c>
      <c r="F44" s="318">
        <v>28000</v>
      </c>
      <c r="G44" s="300"/>
    </row>
    <row r="45" spans="1:7" ht="19.5" customHeight="1">
      <c r="A45" s="301"/>
      <c r="B45" s="317">
        <v>85219</v>
      </c>
      <c r="C45" s="303"/>
      <c r="D45" s="346" t="s">
        <v>293</v>
      </c>
      <c r="E45" s="315">
        <v>0</v>
      </c>
      <c r="F45" s="322">
        <v>167217.52</v>
      </c>
      <c r="G45" s="300"/>
    </row>
    <row r="46" spans="1:7" ht="26.25" customHeight="1">
      <c r="A46" s="301"/>
      <c r="B46" s="303"/>
      <c r="C46" s="306">
        <v>2008</v>
      </c>
      <c r="D46" s="344" t="s">
        <v>297</v>
      </c>
      <c r="E46" s="312">
        <v>0</v>
      </c>
      <c r="F46" s="325">
        <v>158809.94</v>
      </c>
      <c r="G46" s="300"/>
    </row>
    <row r="47" spans="1:7" ht="24" customHeight="1">
      <c r="A47" s="301"/>
      <c r="B47" s="303"/>
      <c r="C47" s="306">
        <v>2009</v>
      </c>
      <c r="D47" s="344" t="s">
        <v>297</v>
      </c>
      <c r="E47" s="312">
        <v>0</v>
      </c>
      <c r="F47" s="313">
        <v>8407.58</v>
      </c>
      <c r="G47" s="300"/>
    </row>
    <row r="48" spans="1:7" ht="19.5" customHeight="1">
      <c r="A48" s="301"/>
      <c r="B48" s="317">
        <v>85295</v>
      </c>
      <c r="C48" s="303"/>
      <c r="D48" s="346" t="s">
        <v>106</v>
      </c>
      <c r="E48" s="315">
        <v>0</v>
      </c>
      <c r="F48" s="310">
        <v>12000</v>
      </c>
      <c r="G48" s="300"/>
    </row>
    <row r="49" spans="1:7" ht="27.75" customHeight="1" thickBot="1">
      <c r="A49" s="326"/>
      <c r="B49" s="327"/>
      <c r="C49" s="355">
        <v>2030</v>
      </c>
      <c r="D49" s="356" t="s">
        <v>295</v>
      </c>
      <c r="E49" s="357">
        <v>0</v>
      </c>
      <c r="F49" s="358">
        <v>12000</v>
      </c>
      <c r="G49" s="300"/>
    </row>
    <row r="50" spans="1:7" ht="19.5" customHeight="1" thickBot="1" thickTop="1">
      <c r="A50" s="328"/>
      <c r="B50" s="471" t="s">
        <v>171</v>
      </c>
      <c r="C50" s="472"/>
      <c r="D50" s="343">
        <f>E50+F50</f>
        <v>-821835.48</v>
      </c>
      <c r="E50" s="353">
        <v>-1082011</v>
      </c>
      <c r="F50" s="354">
        <v>260175.52000000002</v>
      </c>
      <c r="G50" s="300"/>
    </row>
    <row r="51" spans="1:6" ht="19.5" customHeight="1" thickBot="1" thickTop="1">
      <c r="A51" s="330"/>
      <c r="B51" s="331"/>
      <c r="E51" s="328"/>
      <c r="F51" s="328"/>
    </row>
    <row r="52" spans="2:6" ht="19.5" customHeight="1" thickBot="1">
      <c r="B52" s="362">
        <v>952</v>
      </c>
      <c r="C52" s="469" t="s">
        <v>308</v>
      </c>
      <c r="D52" s="470"/>
      <c r="E52" s="363">
        <v>-3779716</v>
      </c>
      <c r="F52" s="364">
        <v>0</v>
      </c>
    </row>
    <row r="53" spans="2:6" ht="19.5" customHeight="1" thickBot="1">
      <c r="B53" s="329"/>
      <c r="C53" s="365" t="s">
        <v>17</v>
      </c>
      <c r="D53" s="366">
        <f>F53+E53</f>
        <v>-3779716</v>
      </c>
      <c r="E53" s="367">
        <f>SUM(E52:E52)</f>
        <v>-3779716</v>
      </c>
      <c r="F53" s="368">
        <f>SUM(F52:F52)</f>
        <v>0</v>
      </c>
    </row>
  </sheetData>
  <mergeCells count="5">
    <mergeCell ref="C52:D52"/>
    <mergeCell ref="B50:C50"/>
    <mergeCell ref="A1:F1"/>
    <mergeCell ref="A2:F2"/>
    <mergeCell ref="A3:F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109"/>
  <sheetViews>
    <sheetView view="pageBreakPreview" zoomScale="60" workbookViewId="0" topLeftCell="A82">
      <selection activeCell="G2" sqref="G2"/>
    </sheetView>
  </sheetViews>
  <sheetFormatPr defaultColWidth="9.140625" defaultRowHeight="19.5" customHeight="1"/>
  <cols>
    <col min="1" max="1" width="4.7109375" style="369" customWidth="1"/>
    <col min="2" max="2" width="7.00390625" style="369" customWidth="1"/>
    <col min="3" max="3" width="7.140625" style="369" customWidth="1"/>
    <col min="4" max="4" width="45.28125" style="369" customWidth="1"/>
    <col min="5" max="5" width="14.00390625" style="369" customWidth="1"/>
    <col min="6" max="6" width="13.421875" style="369" customWidth="1"/>
    <col min="7" max="7" width="13.140625" style="369" customWidth="1"/>
    <col min="8" max="8" width="9.57421875" style="369" customWidth="1"/>
    <col min="9" max="16384" width="9.140625" style="369" customWidth="1"/>
  </cols>
  <sheetData>
    <row r="1" spans="1:6" ht="19.5" customHeight="1">
      <c r="A1" s="473" t="s">
        <v>325</v>
      </c>
      <c r="B1" s="473"/>
      <c r="C1" s="473"/>
      <c r="D1" s="473"/>
      <c r="E1" s="473"/>
      <c r="F1" s="474"/>
    </row>
    <row r="2" spans="1:6" ht="19.5" customHeight="1" thickBot="1">
      <c r="A2" s="475" t="s">
        <v>331</v>
      </c>
      <c r="B2" s="476"/>
      <c r="C2" s="476"/>
      <c r="D2" s="476"/>
      <c r="E2" s="476"/>
      <c r="F2" s="477"/>
    </row>
    <row r="3" spans="1:6" s="370" customFormat="1" ht="19.5" customHeight="1" thickBot="1" thickTop="1">
      <c r="A3" s="478" t="s">
        <v>9</v>
      </c>
      <c r="B3" s="479"/>
      <c r="C3" s="479"/>
      <c r="D3" s="479"/>
      <c r="E3" s="479"/>
      <c r="F3" s="480"/>
    </row>
    <row r="4" spans="1:7" s="370" customFormat="1" ht="19.5" customHeight="1" thickTop="1">
      <c r="A4" s="388" t="s">
        <v>95</v>
      </c>
      <c r="B4" s="389" t="s">
        <v>96</v>
      </c>
      <c r="C4" s="389" t="s">
        <v>275</v>
      </c>
      <c r="D4" s="389" t="s">
        <v>276</v>
      </c>
      <c r="E4" s="389" t="s">
        <v>277</v>
      </c>
      <c r="F4" s="390" t="s">
        <v>278</v>
      </c>
      <c r="G4" s="384"/>
    </row>
    <row r="5" spans="1:7" s="371" customFormat="1" ht="19.5" customHeight="1">
      <c r="A5" s="391">
        <v>10</v>
      </c>
      <c r="B5" s="392"/>
      <c r="C5" s="392"/>
      <c r="D5" s="437" t="s">
        <v>279</v>
      </c>
      <c r="E5" s="393">
        <v>-4405811</v>
      </c>
      <c r="F5" s="394">
        <v>0</v>
      </c>
      <c r="G5" s="385"/>
    </row>
    <row r="6" spans="1:7" s="371" customFormat="1" ht="19.5" customHeight="1">
      <c r="A6" s="395"/>
      <c r="B6" s="396">
        <v>1010</v>
      </c>
      <c r="C6" s="397"/>
      <c r="D6" s="438" t="s">
        <v>280</v>
      </c>
      <c r="E6" s="376">
        <v>-4405811</v>
      </c>
      <c r="F6" s="398">
        <v>0</v>
      </c>
      <c r="G6" s="385"/>
    </row>
    <row r="7" spans="1:7" s="372" customFormat="1" ht="19.5" customHeight="1">
      <c r="A7" s="395"/>
      <c r="B7" s="397"/>
      <c r="C7" s="399">
        <v>6050</v>
      </c>
      <c r="D7" s="439" t="s">
        <v>309</v>
      </c>
      <c r="E7" s="400">
        <v>-4405811</v>
      </c>
      <c r="F7" s="401">
        <v>0</v>
      </c>
      <c r="G7" s="386"/>
    </row>
    <row r="8" spans="1:7" s="371" customFormat="1" ht="19.5" customHeight="1">
      <c r="A8" s="402">
        <v>600</v>
      </c>
      <c r="B8" s="392"/>
      <c r="C8" s="392"/>
      <c r="D8" s="437" t="s">
        <v>282</v>
      </c>
      <c r="E8" s="403">
        <v>-800</v>
      </c>
      <c r="F8" s="404">
        <v>800</v>
      </c>
      <c r="G8" s="385"/>
    </row>
    <row r="9" spans="1:7" s="371" customFormat="1" ht="19.5" customHeight="1">
      <c r="A9" s="395"/>
      <c r="B9" s="405">
        <v>60016</v>
      </c>
      <c r="C9" s="397"/>
      <c r="D9" s="438" t="s">
        <v>283</v>
      </c>
      <c r="E9" s="378">
        <v>-800</v>
      </c>
      <c r="F9" s="406">
        <v>800</v>
      </c>
      <c r="G9" s="385"/>
    </row>
    <row r="10" spans="1:7" s="372" customFormat="1" ht="19.5" customHeight="1">
      <c r="A10" s="395"/>
      <c r="B10" s="397"/>
      <c r="C10" s="399">
        <v>4210</v>
      </c>
      <c r="D10" s="439" t="s">
        <v>19</v>
      </c>
      <c r="E10" s="407">
        <v>-800</v>
      </c>
      <c r="F10" s="401">
        <v>0</v>
      </c>
      <c r="G10" s="386"/>
    </row>
    <row r="11" spans="1:7" s="372" customFormat="1" ht="19.5" customHeight="1">
      <c r="A11" s="395"/>
      <c r="B11" s="397"/>
      <c r="C11" s="399">
        <v>6060</v>
      </c>
      <c r="D11" s="439" t="s">
        <v>310</v>
      </c>
      <c r="E11" s="408">
        <v>0</v>
      </c>
      <c r="F11" s="409">
        <v>800</v>
      </c>
      <c r="G11" s="386"/>
    </row>
    <row r="12" spans="1:7" s="371" customFormat="1" ht="19.5" customHeight="1">
      <c r="A12" s="402">
        <v>700</v>
      </c>
      <c r="B12" s="392"/>
      <c r="C12" s="392"/>
      <c r="D12" s="437" t="s">
        <v>284</v>
      </c>
      <c r="E12" s="382">
        <v>-4500</v>
      </c>
      <c r="F12" s="410">
        <v>39000</v>
      </c>
      <c r="G12" s="385"/>
    </row>
    <row r="13" spans="1:7" s="371" customFormat="1" ht="19.5" customHeight="1">
      <c r="A13" s="395"/>
      <c r="B13" s="405">
        <v>70005</v>
      </c>
      <c r="C13" s="397"/>
      <c r="D13" s="438" t="s">
        <v>285</v>
      </c>
      <c r="E13" s="377">
        <v>0</v>
      </c>
      <c r="F13" s="411">
        <v>10000</v>
      </c>
      <c r="G13" s="385"/>
    </row>
    <row r="14" spans="1:7" s="372" customFormat="1" ht="19.5" customHeight="1">
      <c r="A14" s="395"/>
      <c r="B14" s="397"/>
      <c r="C14" s="399">
        <v>4300</v>
      </c>
      <c r="D14" s="439" t="s">
        <v>25</v>
      </c>
      <c r="E14" s="408">
        <v>0</v>
      </c>
      <c r="F14" s="412">
        <v>10000</v>
      </c>
      <c r="G14" s="386"/>
    </row>
    <row r="15" spans="1:7" s="371" customFormat="1" ht="19.5" customHeight="1">
      <c r="A15" s="395"/>
      <c r="B15" s="405">
        <v>70095</v>
      </c>
      <c r="C15" s="397"/>
      <c r="D15" s="438" t="s">
        <v>106</v>
      </c>
      <c r="E15" s="379">
        <v>-4500</v>
      </c>
      <c r="F15" s="411">
        <v>29000</v>
      </c>
      <c r="G15" s="385"/>
    </row>
    <row r="16" spans="1:7" s="372" customFormat="1" ht="19.5" customHeight="1">
      <c r="A16" s="395"/>
      <c r="B16" s="397"/>
      <c r="C16" s="399">
        <v>4010</v>
      </c>
      <c r="D16" s="439" t="s">
        <v>45</v>
      </c>
      <c r="E16" s="408">
        <v>0</v>
      </c>
      <c r="F16" s="413">
        <v>4500</v>
      </c>
      <c r="G16" s="386"/>
    </row>
    <row r="17" spans="1:7" s="372" customFormat="1" ht="19.5" customHeight="1">
      <c r="A17" s="395"/>
      <c r="B17" s="397"/>
      <c r="C17" s="399">
        <v>4210</v>
      </c>
      <c r="D17" s="439" t="s">
        <v>19</v>
      </c>
      <c r="E17" s="414">
        <v>-4500</v>
      </c>
      <c r="F17" s="401">
        <v>0</v>
      </c>
      <c r="G17" s="386"/>
    </row>
    <row r="18" spans="1:7" s="372" customFormat="1" ht="19.5" customHeight="1">
      <c r="A18" s="395"/>
      <c r="B18" s="397"/>
      <c r="C18" s="399">
        <v>6050</v>
      </c>
      <c r="D18" s="439" t="s">
        <v>309</v>
      </c>
      <c r="E18" s="408">
        <v>0</v>
      </c>
      <c r="F18" s="412">
        <v>24500</v>
      </c>
      <c r="G18" s="386"/>
    </row>
    <row r="19" spans="1:7" s="371" customFormat="1" ht="19.5" customHeight="1">
      <c r="A19" s="402">
        <v>750</v>
      </c>
      <c r="B19" s="392"/>
      <c r="C19" s="392"/>
      <c r="D19" s="437" t="s">
        <v>286</v>
      </c>
      <c r="E19" s="403">
        <v>-320</v>
      </c>
      <c r="F19" s="415">
        <v>8673</v>
      </c>
      <c r="G19" s="385"/>
    </row>
    <row r="20" spans="1:7" s="371" customFormat="1" ht="19.5" customHeight="1">
      <c r="A20" s="395"/>
      <c r="B20" s="405">
        <v>75023</v>
      </c>
      <c r="C20" s="397"/>
      <c r="D20" s="438" t="s">
        <v>287</v>
      </c>
      <c r="E20" s="377">
        <v>0</v>
      </c>
      <c r="F20" s="416">
        <v>7673</v>
      </c>
      <c r="G20" s="385"/>
    </row>
    <row r="21" spans="1:7" s="372" customFormat="1" ht="19.5" customHeight="1">
      <c r="A21" s="395"/>
      <c r="B21" s="397"/>
      <c r="C21" s="399">
        <v>4110</v>
      </c>
      <c r="D21" s="439" t="s">
        <v>49</v>
      </c>
      <c r="E21" s="408">
        <v>0</v>
      </c>
      <c r="F21" s="409">
        <v>589</v>
      </c>
      <c r="G21" s="386"/>
    </row>
    <row r="22" spans="1:7" s="372" customFormat="1" ht="19.5" customHeight="1">
      <c r="A22" s="395"/>
      <c r="B22" s="397"/>
      <c r="C22" s="399">
        <v>4120</v>
      </c>
      <c r="D22" s="439" t="s">
        <v>51</v>
      </c>
      <c r="E22" s="408">
        <v>0</v>
      </c>
      <c r="F22" s="417">
        <v>96</v>
      </c>
      <c r="G22" s="386"/>
    </row>
    <row r="23" spans="1:7" s="372" customFormat="1" ht="19.5" customHeight="1">
      <c r="A23" s="395"/>
      <c r="B23" s="397"/>
      <c r="C23" s="399">
        <v>4170</v>
      </c>
      <c r="D23" s="439" t="s">
        <v>53</v>
      </c>
      <c r="E23" s="408">
        <v>0</v>
      </c>
      <c r="F23" s="413">
        <v>3900</v>
      </c>
      <c r="G23" s="386"/>
    </row>
    <row r="24" spans="1:7" s="372" customFormat="1" ht="19.5" customHeight="1">
      <c r="A24" s="395"/>
      <c r="B24" s="397"/>
      <c r="C24" s="399">
        <v>4210</v>
      </c>
      <c r="D24" s="439" t="s">
        <v>19</v>
      </c>
      <c r="E24" s="408">
        <v>0</v>
      </c>
      <c r="F24" s="413">
        <v>3000</v>
      </c>
      <c r="G24" s="386"/>
    </row>
    <row r="25" spans="1:7" s="372" customFormat="1" ht="19.5" customHeight="1">
      <c r="A25" s="395"/>
      <c r="B25" s="397"/>
      <c r="C25" s="399">
        <v>4530</v>
      </c>
      <c r="D25" s="439" t="s">
        <v>311</v>
      </c>
      <c r="E25" s="408">
        <v>0</v>
      </c>
      <c r="F25" s="417">
        <v>88</v>
      </c>
      <c r="G25" s="386"/>
    </row>
    <row r="26" spans="1:7" s="371" customFormat="1" ht="19.5" customHeight="1">
      <c r="A26" s="395"/>
      <c r="B26" s="405">
        <v>75095</v>
      </c>
      <c r="C26" s="397"/>
      <c r="D26" s="438" t="s">
        <v>106</v>
      </c>
      <c r="E26" s="378">
        <v>-320</v>
      </c>
      <c r="F26" s="416">
        <v>1000</v>
      </c>
      <c r="G26" s="385"/>
    </row>
    <row r="27" spans="1:7" s="372" customFormat="1" ht="19.5" customHeight="1">
      <c r="A27" s="395"/>
      <c r="B27" s="397"/>
      <c r="C27" s="399">
        <v>4210</v>
      </c>
      <c r="D27" s="439" t="s">
        <v>19</v>
      </c>
      <c r="E27" s="407">
        <v>-320</v>
      </c>
      <c r="F27" s="401">
        <v>0</v>
      </c>
      <c r="G27" s="386"/>
    </row>
    <row r="28" spans="1:7" s="372" customFormat="1" ht="19.5" customHeight="1">
      <c r="A28" s="395"/>
      <c r="B28" s="397"/>
      <c r="C28" s="399">
        <v>4260</v>
      </c>
      <c r="D28" s="439" t="s">
        <v>23</v>
      </c>
      <c r="E28" s="408">
        <v>0</v>
      </c>
      <c r="F28" s="413">
        <v>1000</v>
      </c>
      <c r="G28" s="386"/>
    </row>
    <row r="29" spans="1:7" s="371" customFormat="1" ht="19.5" customHeight="1">
      <c r="A29" s="402">
        <v>754</v>
      </c>
      <c r="B29" s="392"/>
      <c r="C29" s="392"/>
      <c r="D29" s="437" t="s">
        <v>312</v>
      </c>
      <c r="E29" s="382">
        <v>-6946</v>
      </c>
      <c r="F29" s="415">
        <v>6946</v>
      </c>
      <c r="G29" s="385"/>
    </row>
    <row r="30" spans="1:7" s="371" customFormat="1" ht="19.5" customHeight="1">
      <c r="A30" s="395"/>
      <c r="B30" s="405">
        <v>75403</v>
      </c>
      <c r="C30" s="397"/>
      <c r="D30" s="438" t="s">
        <v>313</v>
      </c>
      <c r="E30" s="418">
        <v>-46</v>
      </c>
      <c r="F30" s="419">
        <v>46</v>
      </c>
      <c r="G30" s="385"/>
    </row>
    <row r="31" spans="1:7" s="372" customFormat="1" ht="19.5" customHeight="1">
      <c r="A31" s="395"/>
      <c r="B31" s="397"/>
      <c r="C31" s="399">
        <v>4210</v>
      </c>
      <c r="D31" s="439" t="s">
        <v>19</v>
      </c>
      <c r="E31" s="408">
        <v>0</v>
      </c>
      <c r="F31" s="417">
        <v>46</v>
      </c>
      <c r="G31" s="386"/>
    </row>
    <row r="32" spans="1:7" s="372" customFormat="1" ht="19.5" customHeight="1">
      <c r="A32" s="395"/>
      <c r="B32" s="397"/>
      <c r="C32" s="399">
        <v>4750</v>
      </c>
      <c r="D32" s="439" t="s">
        <v>326</v>
      </c>
      <c r="E32" s="420">
        <v>-46</v>
      </c>
      <c r="F32" s="401">
        <v>0</v>
      </c>
      <c r="G32" s="386"/>
    </row>
    <row r="33" spans="1:7" s="371" customFormat="1" ht="19.5" customHeight="1">
      <c r="A33" s="395"/>
      <c r="B33" s="405">
        <v>75412</v>
      </c>
      <c r="C33" s="397"/>
      <c r="D33" s="438" t="s">
        <v>314</v>
      </c>
      <c r="E33" s="379">
        <v>-6900</v>
      </c>
      <c r="F33" s="416">
        <v>6900</v>
      </c>
      <c r="G33" s="385"/>
    </row>
    <row r="34" spans="1:7" s="372" customFormat="1" ht="19.5" customHeight="1">
      <c r="A34" s="395"/>
      <c r="B34" s="397"/>
      <c r="C34" s="399">
        <v>3030</v>
      </c>
      <c r="D34" s="439" t="s">
        <v>315</v>
      </c>
      <c r="E34" s="408">
        <v>0</v>
      </c>
      <c r="F34" s="413">
        <v>2500</v>
      </c>
      <c r="G34" s="386"/>
    </row>
    <row r="35" spans="1:7" s="372" customFormat="1" ht="19.5" customHeight="1">
      <c r="A35" s="395"/>
      <c r="B35" s="397"/>
      <c r="C35" s="399">
        <v>4210</v>
      </c>
      <c r="D35" s="439" t="s">
        <v>19</v>
      </c>
      <c r="E35" s="414">
        <v>-2000</v>
      </c>
      <c r="F35" s="401">
        <v>0</v>
      </c>
      <c r="G35" s="386"/>
    </row>
    <row r="36" spans="1:7" s="372" customFormat="1" ht="19.5" customHeight="1">
      <c r="A36" s="395"/>
      <c r="B36" s="397"/>
      <c r="C36" s="399">
        <v>4260</v>
      </c>
      <c r="D36" s="439" t="s">
        <v>23</v>
      </c>
      <c r="E36" s="408">
        <v>0</v>
      </c>
      <c r="F36" s="413">
        <v>2000</v>
      </c>
      <c r="G36" s="386"/>
    </row>
    <row r="37" spans="1:7" s="372" customFormat="1" ht="19.5" customHeight="1">
      <c r="A37" s="395"/>
      <c r="B37" s="397"/>
      <c r="C37" s="399">
        <v>4270</v>
      </c>
      <c r="D37" s="439" t="s">
        <v>316</v>
      </c>
      <c r="E37" s="414">
        <v>-4900</v>
      </c>
      <c r="F37" s="401">
        <v>0</v>
      </c>
      <c r="G37" s="386"/>
    </row>
    <row r="38" spans="1:7" s="372" customFormat="1" ht="19.5" customHeight="1">
      <c r="A38" s="395"/>
      <c r="B38" s="397"/>
      <c r="C38" s="399">
        <v>4300</v>
      </c>
      <c r="D38" s="439" t="s">
        <v>25</v>
      </c>
      <c r="E38" s="408">
        <v>0</v>
      </c>
      <c r="F38" s="413">
        <v>2400</v>
      </c>
      <c r="G38" s="386"/>
    </row>
    <row r="39" spans="1:7" s="371" customFormat="1" ht="19.5" customHeight="1">
      <c r="A39" s="402">
        <v>801</v>
      </c>
      <c r="B39" s="392"/>
      <c r="C39" s="392"/>
      <c r="D39" s="437" t="s">
        <v>12</v>
      </c>
      <c r="E39" s="421">
        <v>-18492</v>
      </c>
      <c r="F39" s="422">
        <v>122492</v>
      </c>
      <c r="G39" s="385"/>
    </row>
    <row r="40" spans="1:7" s="371" customFormat="1" ht="19.5" customHeight="1">
      <c r="A40" s="395"/>
      <c r="B40" s="405">
        <v>80101</v>
      </c>
      <c r="C40" s="397"/>
      <c r="D40" s="438" t="s">
        <v>14</v>
      </c>
      <c r="E40" s="380">
        <v>-18457</v>
      </c>
      <c r="F40" s="411">
        <v>30000</v>
      </c>
      <c r="G40" s="385"/>
    </row>
    <row r="41" spans="1:7" s="372" customFormat="1" ht="19.5" customHeight="1">
      <c r="A41" s="395"/>
      <c r="B41" s="397"/>
      <c r="C41" s="399">
        <v>3020</v>
      </c>
      <c r="D41" s="439" t="s">
        <v>327</v>
      </c>
      <c r="E41" s="414">
        <v>-1400</v>
      </c>
      <c r="F41" s="401">
        <v>0</v>
      </c>
      <c r="G41" s="386"/>
    </row>
    <row r="42" spans="1:7" s="372" customFormat="1" ht="19.5" customHeight="1">
      <c r="A42" s="395"/>
      <c r="B42" s="397"/>
      <c r="C42" s="399">
        <v>4010</v>
      </c>
      <c r="D42" s="439" t="s">
        <v>45</v>
      </c>
      <c r="E42" s="423">
        <v>-12500</v>
      </c>
      <c r="F42" s="401">
        <v>0</v>
      </c>
      <c r="G42" s="386"/>
    </row>
    <row r="43" spans="1:7" s="372" customFormat="1" ht="19.5" customHeight="1">
      <c r="A43" s="395"/>
      <c r="B43" s="397"/>
      <c r="C43" s="399">
        <v>4110</v>
      </c>
      <c r="D43" s="439" t="s">
        <v>49</v>
      </c>
      <c r="E43" s="414">
        <v>-3400</v>
      </c>
      <c r="F43" s="401">
        <v>0</v>
      </c>
      <c r="G43" s="386"/>
    </row>
    <row r="44" spans="1:7" s="372" customFormat="1" ht="19.5" customHeight="1">
      <c r="A44" s="395"/>
      <c r="B44" s="397"/>
      <c r="C44" s="399">
        <v>4120</v>
      </c>
      <c r="D44" s="439" t="s">
        <v>51</v>
      </c>
      <c r="E44" s="407">
        <v>-350</v>
      </c>
      <c r="F44" s="401">
        <v>0</v>
      </c>
      <c r="G44" s="386"/>
    </row>
    <row r="45" spans="1:7" s="372" customFormat="1" ht="19.5" customHeight="1">
      <c r="A45" s="395"/>
      <c r="B45" s="397"/>
      <c r="C45" s="399">
        <v>4280</v>
      </c>
      <c r="D45" s="439" t="s">
        <v>61</v>
      </c>
      <c r="E45" s="424">
        <v>-7</v>
      </c>
      <c r="F45" s="401">
        <v>0</v>
      </c>
      <c r="G45" s="386"/>
    </row>
    <row r="46" spans="1:7" s="372" customFormat="1" ht="19.5" customHeight="1">
      <c r="A46" s="395"/>
      <c r="B46" s="397"/>
      <c r="C46" s="399">
        <v>4440</v>
      </c>
      <c r="D46" s="439" t="s">
        <v>71</v>
      </c>
      <c r="E46" s="407">
        <v>-800</v>
      </c>
      <c r="F46" s="401">
        <v>0</v>
      </c>
      <c r="G46" s="386"/>
    </row>
    <row r="47" spans="1:7" s="372" customFormat="1" ht="19.5" customHeight="1">
      <c r="A47" s="395"/>
      <c r="B47" s="397"/>
      <c r="C47" s="399">
        <v>6050</v>
      </c>
      <c r="D47" s="439" t="s">
        <v>309</v>
      </c>
      <c r="E47" s="408">
        <v>0</v>
      </c>
      <c r="F47" s="412">
        <v>30000</v>
      </c>
      <c r="G47" s="386"/>
    </row>
    <row r="48" spans="1:7" s="371" customFormat="1" ht="19.5" customHeight="1">
      <c r="A48" s="395"/>
      <c r="B48" s="405">
        <v>80103</v>
      </c>
      <c r="C48" s="397"/>
      <c r="D48" s="438" t="s">
        <v>317</v>
      </c>
      <c r="E48" s="418">
        <v>-35</v>
      </c>
      <c r="F48" s="411">
        <v>18492</v>
      </c>
      <c r="G48" s="385"/>
    </row>
    <row r="49" spans="1:7" s="372" customFormat="1" ht="19.5" customHeight="1">
      <c r="A49" s="395"/>
      <c r="B49" s="397"/>
      <c r="C49" s="399">
        <v>3020</v>
      </c>
      <c r="D49" s="439" t="s">
        <v>327</v>
      </c>
      <c r="E49" s="408">
        <v>0</v>
      </c>
      <c r="F49" s="413">
        <v>1400</v>
      </c>
      <c r="G49" s="386"/>
    </row>
    <row r="50" spans="1:7" s="372" customFormat="1" ht="19.5" customHeight="1">
      <c r="A50" s="395"/>
      <c r="B50" s="397"/>
      <c r="C50" s="399">
        <v>4010</v>
      </c>
      <c r="D50" s="439" t="s">
        <v>45</v>
      </c>
      <c r="E50" s="408">
        <v>0</v>
      </c>
      <c r="F50" s="412">
        <v>12500</v>
      </c>
      <c r="G50" s="386"/>
    </row>
    <row r="51" spans="1:7" s="372" customFormat="1" ht="19.5" customHeight="1">
      <c r="A51" s="395"/>
      <c r="B51" s="397"/>
      <c r="C51" s="399">
        <v>4040</v>
      </c>
      <c r="D51" s="439" t="s">
        <v>47</v>
      </c>
      <c r="E51" s="408">
        <v>0</v>
      </c>
      <c r="F51" s="412">
        <v>1200</v>
      </c>
      <c r="G51" s="386"/>
    </row>
    <row r="52" spans="1:7" s="372" customFormat="1" ht="19.5" customHeight="1">
      <c r="A52" s="395"/>
      <c r="B52" s="397"/>
      <c r="C52" s="399">
        <v>4110</v>
      </c>
      <c r="D52" s="439" t="s">
        <v>49</v>
      </c>
      <c r="E52" s="408">
        <v>0</v>
      </c>
      <c r="F52" s="413">
        <v>2200</v>
      </c>
      <c r="G52" s="386"/>
    </row>
    <row r="53" spans="1:7" s="372" customFormat="1" ht="19.5" customHeight="1">
      <c r="A53" s="395"/>
      <c r="B53" s="397"/>
      <c r="C53" s="399">
        <v>4120</v>
      </c>
      <c r="D53" s="439" t="s">
        <v>51</v>
      </c>
      <c r="E53" s="408">
        <v>0</v>
      </c>
      <c r="F53" s="409">
        <v>350</v>
      </c>
      <c r="G53" s="386"/>
    </row>
    <row r="54" spans="1:7" s="372" customFormat="1" ht="19.5" customHeight="1">
      <c r="A54" s="395"/>
      <c r="B54" s="397"/>
      <c r="C54" s="399">
        <v>4280</v>
      </c>
      <c r="D54" s="439" t="s">
        <v>61</v>
      </c>
      <c r="E54" s="408">
        <v>0</v>
      </c>
      <c r="F54" s="417">
        <v>42</v>
      </c>
      <c r="G54" s="386"/>
    </row>
    <row r="55" spans="1:7" s="372" customFormat="1" ht="19.5" customHeight="1">
      <c r="A55" s="395"/>
      <c r="B55" s="397"/>
      <c r="C55" s="399">
        <v>4300</v>
      </c>
      <c r="D55" s="439" t="s">
        <v>25</v>
      </c>
      <c r="E55" s="420">
        <v>-35</v>
      </c>
      <c r="F55" s="401">
        <v>0</v>
      </c>
      <c r="G55" s="386"/>
    </row>
    <row r="56" spans="1:7" s="372" customFormat="1" ht="19.5" customHeight="1">
      <c r="A56" s="395"/>
      <c r="B56" s="397"/>
      <c r="C56" s="399">
        <v>4440</v>
      </c>
      <c r="D56" s="439" t="s">
        <v>71</v>
      </c>
      <c r="E56" s="408">
        <v>0</v>
      </c>
      <c r="F56" s="409">
        <v>800</v>
      </c>
      <c r="G56" s="386"/>
    </row>
    <row r="57" spans="1:7" s="371" customFormat="1" ht="19.5" customHeight="1">
      <c r="A57" s="395"/>
      <c r="B57" s="405">
        <v>80110</v>
      </c>
      <c r="C57" s="397"/>
      <c r="D57" s="438" t="s">
        <v>318</v>
      </c>
      <c r="E57" s="377">
        <v>0</v>
      </c>
      <c r="F57" s="411">
        <v>44000</v>
      </c>
      <c r="G57" s="385"/>
    </row>
    <row r="58" spans="1:7" s="372" customFormat="1" ht="41.25" customHeight="1">
      <c r="A58" s="395"/>
      <c r="B58" s="397"/>
      <c r="C58" s="399">
        <v>2310</v>
      </c>
      <c r="D58" s="439" t="s">
        <v>328</v>
      </c>
      <c r="E58" s="408">
        <v>0</v>
      </c>
      <c r="F58" s="412">
        <v>44000</v>
      </c>
      <c r="G58" s="386"/>
    </row>
    <row r="59" spans="1:7" s="371" customFormat="1" ht="19.5" customHeight="1">
      <c r="A59" s="395"/>
      <c r="B59" s="405">
        <v>80195</v>
      </c>
      <c r="C59" s="397"/>
      <c r="D59" s="438" t="s">
        <v>106</v>
      </c>
      <c r="E59" s="377">
        <v>0</v>
      </c>
      <c r="F59" s="411">
        <v>30000</v>
      </c>
      <c r="G59" s="385"/>
    </row>
    <row r="60" spans="1:7" s="372" customFormat="1" ht="19.5" customHeight="1">
      <c r="A60" s="395"/>
      <c r="B60" s="397"/>
      <c r="C60" s="399">
        <v>4210</v>
      </c>
      <c r="D60" s="439" t="s">
        <v>19</v>
      </c>
      <c r="E60" s="408">
        <v>0</v>
      </c>
      <c r="F60" s="412">
        <v>30000</v>
      </c>
      <c r="G60" s="386"/>
    </row>
    <row r="61" spans="1:7" s="371" customFormat="1" ht="19.5" customHeight="1">
      <c r="A61" s="402">
        <v>851</v>
      </c>
      <c r="B61" s="392"/>
      <c r="C61" s="392"/>
      <c r="D61" s="437" t="s">
        <v>319</v>
      </c>
      <c r="E61" s="382">
        <v>-3000</v>
      </c>
      <c r="F61" s="415">
        <v>3000</v>
      </c>
      <c r="G61" s="385"/>
    </row>
    <row r="62" spans="1:7" s="371" customFormat="1" ht="19.5" customHeight="1">
      <c r="A62" s="395"/>
      <c r="B62" s="405">
        <v>85154</v>
      </c>
      <c r="C62" s="397"/>
      <c r="D62" s="438" t="s">
        <v>320</v>
      </c>
      <c r="E62" s="379">
        <v>-3000</v>
      </c>
      <c r="F62" s="416">
        <v>3000</v>
      </c>
      <c r="G62" s="385"/>
    </row>
    <row r="63" spans="1:7" s="372" customFormat="1" ht="19.5" customHeight="1">
      <c r="A63" s="395"/>
      <c r="B63" s="397"/>
      <c r="C63" s="399">
        <v>4210</v>
      </c>
      <c r="D63" s="439" t="s">
        <v>19</v>
      </c>
      <c r="E63" s="414">
        <v>-3000</v>
      </c>
      <c r="F63" s="401">
        <v>0</v>
      </c>
      <c r="G63" s="386"/>
    </row>
    <row r="64" spans="1:7" s="372" customFormat="1" ht="19.5" customHeight="1">
      <c r="A64" s="395"/>
      <c r="B64" s="397"/>
      <c r="C64" s="399">
        <v>4300</v>
      </c>
      <c r="D64" s="439" t="s">
        <v>25</v>
      </c>
      <c r="E64" s="408">
        <v>0</v>
      </c>
      <c r="F64" s="413">
        <v>3000</v>
      </c>
      <c r="G64" s="386"/>
    </row>
    <row r="65" spans="1:7" s="371" customFormat="1" ht="19.5" customHeight="1">
      <c r="A65" s="402">
        <v>852</v>
      </c>
      <c r="B65" s="392"/>
      <c r="C65" s="392"/>
      <c r="D65" s="437" t="s">
        <v>292</v>
      </c>
      <c r="E65" s="383">
        <v>-564132.9</v>
      </c>
      <c r="F65" s="422">
        <v>201539.42</v>
      </c>
      <c r="G65" s="385"/>
    </row>
    <row r="66" spans="1:7" s="371" customFormat="1" ht="44.25" customHeight="1">
      <c r="A66" s="395"/>
      <c r="B66" s="405">
        <v>85212</v>
      </c>
      <c r="C66" s="397"/>
      <c r="D66" s="360" t="s">
        <v>305</v>
      </c>
      <c r="E66" s="381">
        <v>-532000</v>
      </c>
      <c r="F66" s="398">
        <v>0</v>
      </c>
      <c r="G66" s="385"/>
    </row>
    <row r="67" spans="1:7" s="372" customFormat="1" ht="19.5" customHeight="1">
      <c r="A67" s="395"/>
      <c r="B67" s="397"/>
      <c r="C67" s="399">
        <v>3110</v>
      </c>
      <c r="D67" s="439" t="s">
        <v>321</v>
      </c>
      <c r="E67" s="425">
        <v>-516040</v>
      </c>
      <c r="F67" s="401">
        <v>0</v>
      </c>
      <c r="G67" s="386"/>
    </row>
    <row r="68" spans="1:7" s="372" customFormat="1" ht="19.5" customHeight="1">
      <c r="A68" s="395"/>
      <c r="B68" s="397"/>
      <c r="C68" s="399">
        <v>4010</v>
      </c>
      <c r="D68" s="439" t="s">
        <v>45</v>
      </c>
      <c r="E68" s="423">
        <v>-13555</v>
      </c>
      <c r="F68" s="401">
        <v>0</v>
      </c>
      <c r="G68" s="386"/>
    </row>
    <row r="69" spans="1:7" s="372" customFormat="1" ht="19.5" customHeight="1">
      <c r="A69" s="395"/>
      <c r="B69" s="397"/>
      <c r="C69" s="399">
        <v>4110</v>
      </c>
      <c r="D69" s="439" t="s">
        <v>49</v>
      </c>
      <c r="E69" s="414">
        <v>-2073</v>
      </c>
      <c r="F69" s="401">
        <v>0</v>
      </c>
      <c r="G69" s="386"/>
    </row>
    <row r="70" spans="1:7" s="372" customFormat="1" ht="19.5" customHeight="1">
      <c r="A70" s="395"/>
      <c r="B70" s="397"/>
      <c r="C70" s="399">
        <v>4120</v>
      </c>
      <c r="D70" s="439" t="s">
        <v>51</v>
      </c>
      <c r="E70" s="407">
        <v>-332</v>
      </c>
      <c r="F70" s="401">
        <v>0</v>
      </c>
      <c r="G70" s="386"/>
    </row>
    <row r="71" spans="1:7" s="371" customFormat="1" ht="65.25" customHeight="1">
      <c r="A71" s="395"/>
      <c r="B71" s="405">
        <v>85213</v>
      </c>
      <c r="C71" s="397"/>
      <c r="D71" s="349" t="s">
        <v>329</v>
      </c>
      <c r="E71" s="379">
        <v>-1392</v>
      </c>
      <c r="F71" s="398">
        <v>0</v>
      </c>
      <c r="G71" s="385"/>
    </row>
    <row r="72" spans="1:7" s="372" customFormat="1" ht="19.5" customHeight="1">
      <c r="A72" s="395"/>
      <c r="B72" s="397"/>
      <c r="C72" s="399">
        <v>4130</v>
      </c>
      <c r="D72" s="439" t="s">
        <v>322</v>
      </c>
      <c r="E72" s="414">
        <v>-1392</v>
      </c>
      <c r="F72" s="401">
        <v>0</v>
      </c>
      <c r="G72" s="386"/>
    </row>
    <row r="73" spans="1:7" s="371" customFormat="1" ht="27" customHeight="1">
      <c r="A73" s="395"/>
      <c r="B73" s="405">
        <v>85214</v>
      </c>
      <c r="C73" s="397"/>
      <c r="D73" s="346" t="s">
        <v>307</v>
      </c>
      <c r="E73" s="379">
        <v>-27036.7</v>
      </c>
      <c r="F73" s="426">
        <v>19617.7</v>
      </c>
      <c r="G73" s="385"/>
    </row>
    <row r="74" spans="1:7" s="372" customFormat="1" ht="19.5" customHeight="1">
      <c r="A74" s="395"/>
      <c r="B74" s="397"/>
      <c r="C74" s="399">
        <v>3110</v>
      </c>
      <c r="D74" s="439" t="s">
        <v>321</v>
      </c>
      <c r="E74" s="414">
        <v>-27036.7</v>
      </c>
      <c r="F74" s="401">
        <v>0</v>
      </c>
      <c r="G74" s="386"/>
    </row>
    <row r="75" spans="1:7" s="372" customFormat="1" ht="19.5" customHeight="1">
      <c r="A75" s="395"/>
      <c r="B75" s="397"/>
      <c r="C75" s="399">
        <v>3119</v>
      </c>
      <c r="D75" s="439" t="s">
        <v>321</v>
      </c>
      <c r="E75" s="408">
        <v>0</v>
      </c>
      <c r="F75" s="412">
        <v>19617.7</v>
      </c>
      <c r="G75" s="386"/>
    </row>
    <row r="76" spans="1:7" s="371" customFormat="1" ht="19.5" customHeight="1">
      <c r="A76" s="395"/>
      <c r="B76" s="405">
        <v>85219</v>
      </c>
      <c r="C76" s="397"/>
      <c r="D76" s="438" t="s">
        <v>293</v>
      </c>
      <c r="E76" s="379">
        <v>-3704.2000000000003</v>
      </c>
      <c r="F76" s="426">
        <v>132921.72</v>
      </c>
      <c r="G76" s="385"/>
    </row>
    <row r="77" spans="1:7" s="372" customFormat="1" ht="19.5" customHeight="1">
      <c r="A77" s="395"/>
      <c r="B77" s="397"/>
      <c r="C77" s="399">
        <v>4010</v>
      </c>
      <c r="D77" s="439" t="s">
        <v>45</v>
      </c>
      <c r="E77" s="408">
        <v>0</v>
      </c>
      <c r="F77" s="412">
        <v>55154.58</v>
      </c>
      <c r="G77" s="386"/>
    </row>
    <row r="78" spans="1:7" s="372" customFormat="1" ht="19.5" customHeight="1">
      <c r="A78" s="395"/>
      <c r="B78" s="397"/>
      <c r="C78" s="399">
        <v>4018</v>
      </c>
      <c r="D78" s="439" t="s">
        <v>45</v>
      </c>
      <c r="E78" s="408">
        <v>0</v>
      </c>
      <c r="F78" s="412">
        <v>28398.65</v>
      </c>
      <c r="G78" s="386"/>
    </row>
    <row r="79" spans="1:7" s="372" customFormat="1" ht="19.5" customHeight="1">
      <c r="A79" s="395"/>
      <c r="B79" s="397"/>
      <c r="C79" s="399">
        <v>4019</v>
      </c>
      <c r="D79" s="439" t="s">
        <v>45</v>
      </c>
      <c r="E79" s="414">
        <v>-1085.5</v>
      </c>
      <c r="F79" s="401">
        <v>0</v>
      </c>
      <c r="G79" s="386"/>
    </row>
    <row r="80" spans="1:7" s="372" customFormat="1" ht="19.5" customHeight="1">
      <c r="A80" s="395"/>
      <c r="B80" s="397"/>
      <c r="C80" s="399">
        <v>4048</v>
      </c>
      <c r="D80" s="439" t="s">
        <v>47</v>
      </c>
      <c r="E80" s="408">
        <v>0</v>
      </c>
      <c r="F80" s="413">
        <v>1440.16</v>
      </c>
      <c r="G80" s="386"/>
    </row>
    <row r="81" spans="1:7" s="372" customFormat="1" ht="19.5" customHeight="1">
      <c r="A81" s="395"/>
      <c r="B81" s="397"/>
      <c r="C81" s="399">
        <v>4049</v>
      </c>
      <c r="D81" s="439" t="s">
        <v>47</v>
      </c>
      <c r="E81" s="408">
        <v>0</v>
      </c>
      <c r="F81" s="417">
        <v>76.24</v>
      </c>
      <c r="G81" s="386"/>
    </row>
    <row r="82" spans="1:7" s="372" customFormat="1" ht="19.5" customHeight="1">
      <c r="A82" s="395"/>
      <c r="B82" s="397"/>
      <c r="C82" s="399">
        <v>4118</v>
      </c>
      <c r="D82" s="439" t="s">
        <v>49</v>
      </c>
      <c r="E82" s="408">
        <v>0</v>
      </c>
      <c r="F82" s="413">
        <v>4798.22</v>
      </c>
      <c r="G82" s="386"/>
    </row>
    <row r="83" spans="1:7" s="372" customFormat="1" ht="19.5" customHeight="1">
      <c r="A83" s="395"/>
      <c r="B83" s="397"/>
      <c r="C83" s="399">
        <v>4119</v>
      </c>
      <c r="D83" s="439" t="s">
        <v>49</v>
      </c>
      <c r="E83" s="407">
        <v>-141.52</v>
      </c>
      <c r="F83" s="401">
        <v>0</v>
      </c>
      <c r="G83" s="386"/>
    </row>
    <row r="84" spans="1:7" s="372" customFormat="1" ht="19.5" customHeight="1">
      <c r="A84" s="395"/>
      <c r="B84" s="397"/>
      <c r="C84" s="399">
        <v>4128</v>
      </c>
      <c r="D84" s="439" t="s">
        <v>51</v>
      </c>
      <c r="E84" s="408">
        <v>0</v>
      </c>
      <c r="F84" s="409">
        <v>976.22</v>
      </c>
      <c r="G84" s="386"/>
    </row>
    <row r="85" spans="1:7" s="372" customFormat="1" ht="19.5" customHeight="1">
      <c r="A85" s="395"/>
      <c r="B85" s="397"/>
      <c r="C85" s="399">
        <v>4129</v>
      </c>
      <c r="D85" s="439" t="s">
        <v>51</v>
      </c>
      <c r="E85" s="408">
        <v>0</v>
      </c>
      <c r="F85" s="401">
        <v>6.42</v>
      </c>
      <c r="G85" s="386"/>
    </row>
    <row r="86" spans="1:7" s="372" customFormat="1" ht="19.5" customHeight="1">
      <c r="A86" s="395"/>
      <c r="B86" s="397"/>
      <c r="C86" s="399">
        <v>4178</v>
      </c>
      <c r="D86" s="439" t="s">
        <v>53</v>
      </c>
      <c r="E86" s="408">
        <v>0</v>
      </c>
      <c r="F86" s="413">
        <v>1455.93</v>
      </c>
      <c r="G86" s="386"/>
    </row>
    <row r="87" spans="1:7" s="372" customFormat="1" ht="19.5" customHeight="1">
      <c r="A87" s="395"/>
      <c r="B87" s="397"/>
      <c r="C87" s="399">
        <v>4179</v>
      </c>
      <c r="D87" s="439" t="s">
        <v>53</v>
      </c>
      <c r="E87" s="414">
        <v>-1455.93</v>
      </c>
      <c r="F87" s="401">
        <v>0</v>
      </c>
      <c r="G87" s="386"/>
    </row>
    <row r="88" spans="1:7" s="372" customFormat="1" ht="19.5" customHeight="1">
      <c r="A88" s="395"/>
      <c r="B88" s="397"/>
      <c r="C88" s="399">
        <v>4218</v>
      </c>
      <c r="D88" s="439" t="s">
        <v>19</v>
      </c>
      <c r="E88" s="408">
        <v>0</v>
      </c>
      <c r="F88" s="413">
        <v>3043.9900000000002</v>
      </c>
      <c r="G88" s="386"/>
    </row>
    <row r="89" spans="1:7" s="372" customFormat="1" ht="19.5" customHeight="1">
      <c r="A89" s="395"/>
      <c r="B89" s="397"/>
      <c r="C89" s="399">
        <v>4219</v>
      </c>
      <c r="D89" s="439" t="s">
        <v>19</v>
      </c>
      <c r="E89" s="414">
        <v>-1020.77</v>
      </c>
      <c r="F89" s="401">
        <v>0</v>
      </c>
      <c r="G89" s="386"/>
    </row>
    <row r="90" spans="1:7" s="372" customFormat="1" ht="19.5" customHeight="1">
      <c r="A90" s="395"/>
      <c r="B90" s="397"/>
      <c r="C90" s="399">
        <v>4288</v>
      </c>
      <c r="D90" s="439" t="s">
        <v>61</v>
      </c>
      <c r="E90" s="408">
        <v>0</v>
      </c>
      <c r="F90" s="417">
        <v>50.480000000000004</v>
      </c>
      <c r="G90" s="386"/>
    </row>
    <row r="91" spans="1:7" s="372" customFormat="1" ht="19.5" customHeight="1">
      <c r="A91" s="395"/>
      <c r="B91" s="397"/>
      <c r="C91" s="399">
        <v>4289</v>
      </c>
      <c r="D91" s="439" t="s">
        <v>61</v>
      </c>
      <c r="E91" s="424">
        <v>-0.48</v>
      </c>
      <c r="F91" s="401">
        <v>0</v>
      </c>
      <c r="G91" s="386"/>
    </row>
    <row r="92" spans="1:7" s="372" customFormat="1" ht="19.5" customHeight="1">
      <c r="A92" s="395"/>
      <c r="B92" s="397"/>
      <c r="C92" s="399">
        <v>4308</v>
      </c>
      <c r="D92" s="439" t="s">
        <v>25</v>
      </c>
      <c r="E92" s="408">
        <v>0</v>
      </c>
      <c r="F92" s="412">
        <v>33951.020000000004</v>
      </c>
      <c r="G92" s="386"/>
    </row>
    <row r="93" spans="1:7" s="372" customFormat="1" ht="19.5" customHeight="1">
      <c r="A93" s="395"/>
      <c r="B93" s="397"/>
      <c r="C93" s="399">
        <v>4309</v>
      </c>
      <c r="D93" s="439" t="s">
        <v>25</v>
      </c>
      <c r="E93" s="408">
        <v>0</v>
      </c>
      <c r="F93" s="413">
        <v>1705.14</v>
      </c>
      <c r="G93" s="386"/>
    </row>
    <row r="94" spans="1:7" s="372" customFormat="1" ht="19.5" customHeight="1">
      <c r="A94" s="395"/>
      <c r="B94" s="397"/>
      <c r="C94" s="399">
        <v>4418</v>
      </c>
      <c r="D94" s="439" t="s">
        <v>67</v>
      </c>
      <c r="E94" s="408">
        <v>0</v>
      </c>
      <c r="F94" s="413">
        <v>1194.7</v>
      </c>
      <c r="G94" s="386"/>
    </row>
    <row r="95" spans="1:7" s="372" customFormat="1" ht="19.5" customHeight="1">
      <c r="A95" s="395"/>
      <c r="B95" s="397"/>
      <c r="C95" s="399">
        <v>4419</v>
      </c>
      <c r="D95" s="439" t="s">
        <v>67</v>
      </c>
      <c r="E95" s="408">
        <v>0</v>
      </c>
      <c r="F95" s="417">
        <v>63.300000000000004</v>
      </c>
      <c r="G95" s="386"/>
    </row>
    <row r="96" spans="1:7" s="372" customFormat="1" ht="19.5" customHeight="1">
      <c r="A96" s="395"/>
      <c r="B96" s="397"/>
      <c r="C96" s="399">
        <v>4448</v>
      </c>
      <c r="D96" s="439" t="s">
        <v>71</v>
      </c>
      <c r="E96" s="408">
        <v>0</v>
      </c>
      <c r="F96" s="409">
        <v>576.17</v>
      </c>
      <c r="G96" s="386"/>
    </row>
    <row r="97" spans="1:7" s="372" customFormat="1" ht="19.5" customHeight="1">
      <c r="A97" s="395"/>
      <c r="B97" s="397"/>
      <c r="C97" s="399">
        <v>4449</v>
      </c>
      <c r="D97" s="439" t="s">
        <v>71</v>
      </c>
      <c r="E97" s="408">
        <v>0</v>
      </c>
      <c r="F97" s="417">
        <v>30.5</v>
      </c>
      <c r="G97" s="386"/>
    </row>
    <row r="98" spans="1:7" s="371" customFormat="1" ht="19.5" customHeight="1">
      <c r="A98" s="395"/>
      <c r="B98" s="405">
        <v>85295</v>
      </c>
      <c r="C98" s="397"/>
      <c r="D98" s="438" t="s">
        <v>106</v>
      </c>
      <c r="E98" s="377">
        <v>0</v>
      </c>
      <c r="F98" s="411">
        <v>49000</v>
      </c>
      <c r="G98" s="385"/>
    </row>
    <row r="99" spans="1:7" s="372" customFormat="1" ht="19.5" customHeight="1">
      <c r="A99" s="395"/>
      <c r="B99" s="397"/>
      <c r="C99" s="399">
        <v>3110</v>
      </c>
      <c r="D99" s="439" t="s">
        <v>321</v>
      </c>
      <c r="E99" s="408">
        <v>0</v>
      </c>
      <c r="F99" s="412">
        <v>49000</v>
      </c>
      <c r="G99" s="386"/>
    </row>
    <row r="100" spans="1:7" s="371" customFormat="1" ht="19.5" customHeight="1">
      <c r="A100" s="402">
        <v>900</v>
      </c>
      <c r="B100" s="392"/>
      <c r="C100" s="392"/>
      <c r="D100" s="437" t="s">
        <v>128</v>
      </c>
      <c r="E100" s="427">
        <v>0</v>
      </c>
      <c r="F100" s="410">
        <v>20000</v>
      </c>
      <c r="G100" s="385"/>
    </row>
    <row r="101" spans="1:7" s="371" customFormat="1" ht="19.5" customHeight="1">
      <c r="A101" s="395"/>
      <c r="B101" s="405">
        <v>90015</v>
      </c>
      <c r="C101" s="397"/>
      <c r="D101" s="438" t="s">
        <v>323</v>
      </c>
      <c r="E101" s="377">
        <v>0</v>
      </c>
      <c r="F101" s="411">
        <v>20000</v>
      </c>
      <c r="G101" s="385"/>
    </row>
    <row r="102" spans="1:7" s="372" customFormat="1" ht="19.5" customHeight="1">
      <c r="A102" s="395"/>
      <c r="B102" s="397"/>
      <c r="C102" s="399">
        <v>4260</v>
      </c>
      <c r="D102" s="439" t="s">
        <v>23</v>
      </c>
      <c r="E102" s="408">
        <v>0</v>
      </c>
      <c r="F102" s="412">
        <v>10000</v>
      </c>
      <c r="G102" s="386"/>
    </row>
    <row r="103" spans="1:7" s="372" customFormat="1" ht="19.5" customHeight="1">
      <c r="A103" s="395"/>
      <c r="B103" s="397"/>
      <c r="C103" s="399">
        <v>4300</v>
      </c>
      <c r="D103" s="439" t="s">
        <v>25</v>
      </c>
      <c r="E103" s="408">
        <v>0</v>
      </c>
      <c r="F103" s="412">
        <v>10000</v>
      </c>
      <c r="G103" s="386"/>
    </row>
    <row r="104" spans="1:7" s="371" customFormat="1" ht="19.5" customHeight="1">
      <c r="A104" s="402">
        <v>926</v>
      </c>
      <c r="B104" s="392"/>
      <c r="C104" s="392"/>
      <c r="D104" s="437" t="s">
        <v>324</v>
      </c>
      <c r="E104" s="403">
        <v>-800</v>
      </c>
      <c r="F104" s="404">
        <v>800</v>
      </c>
      <c r="G104" s="385"/>
    </row>
    <row r="105" spans="1:7" s="371" customFormat="1" ht="19.5" customHeight="1">
      <c r="A105" s="395"/>
      <c r="B105" s="405">
        <v>92695</v>
      </c>
      <c r="C105" s="397"/>
      <c r="D105" s="438" t="s">
        <v>106</v>
      </c>
      <c r="E105" s="378">
        <v>-800</v>
      </c>
      <c r="F105" s="406">
        <v>800</v>
      </c>
      <c r="G105" s="385"/>
    </row>
    <row r="106" spans="1:7" s="372" customFormat="1" ht="19.5" customHeight="1">
      <c r="A106" s="395"/>
      <c r="B106" s="397"/>
      <c r="C106" s="399">
        <v>4210</v>
      </c>
      <c r="D106" s="439" t="s">
        <v>19</v>
      </c>
      <c r="E106" s="407">
        <v>-800</v>
      </c>
      <c r="F106" s="401">
        <v>0</v>
      </c>
      <c r="G106" s="386"/>
    </row>
    <row r="107" spans="1:7" s="372" customFormat="1" ht="19.5" customHeight="1" thickBot="1">
      <c r="A107" s="428"/>
      <c r="B107" s="429"/>
      <c r="C107" s="430">
        <v>4260</v>
      </c>
      <c r="D107" s="440" t="s">
        <v>23</v>
      </c>
      <c r="E107" s="431">
        <v>0</v>
      </c>
      <c r="F107" s="432">
        <v>800</v>
      </c>
      <c r="G107" s="386"/>
    </row>
    <row r="108" spans="1:7" s="371" customFormat="1" ht="19.5" customHeight="1" thickBot="1" thickTop="1">
      <c r="A108" s="387"/>
      <c r="B108" s="471" t="s">
        <v>171</v>
      </c>
      <c r="C108" s="472"/>
      <c r="D108" s="343">
        <f>E108+F108</f>
        <v>-4601551.48</v>
      </c>
      <c r="E108" s="435">
        <f>-5003601.9-1200</f>
        <v>-5004801.9</v>
      </c>
      <c r="F108" s="436">
        <f>402050.42+1200</f>
        <v>403250.42</v>
      </c>
      <c r="G108" s="385"/>
    </row>
    <row r="109" spans="1:6" ht="19.5" customHeight="1" thickTop="1">
      <c r="A109" s="373"/>
      <c r="B109" s="374"/>
      <c r="C109" s="375"/>
      <c r="D109" s="375"/>
      <c r="E109" s="433"/>
      <c r="F109" s="434"/>
    </row>
  </sheetData>
  <mergeCells count="4">
    <mergeCell ref="A1:F1"/>
    <mergeCell ref="A2:F2"/>
    <mergeCell ref="A3:F3"/>
    <mergeCell ref="B108:C10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Q30"/>
  <sheetViews>
    <sheetView workbookViewId="0" topLeftCell="A1">
      <selection activeCell="F2" sqref="F2"/>
    </sheetView>
  </sheetViews>
  <sheetFormatPr defaultColWidth="9.140625" defaultRowHeight="12.75"/>
  <cols>
    <col min="1" max="1" width="1.57421875" style="0" customWidth="1"/>
    <col min="2" max="2" width="5.7109375" style="0" customWidth="1"/>
    <col min="3" max="3" width="8.140625" style="0" customWidth="1"/>
    <col min="4" max="4" width="46.28125" style="0" customWidth="1"/>
    <col min="5" max="5" width="5.7109375" style="0" customWidth="1"/>
    <col min="6" max="6" width="15.8515625" style="0" customWidth="1"/>
    <col min="7" max="7" width="13.140625" style="0" customWidth="1"/>
    <col min="8" max="8" width="11.421875" style="0" customWidth="1"/>
    <col min="9" max="9" width="10.421875" style="0" customWidth="1"/>
    <col min="10" max="10" width="12.8515625" style="0" customWidth="1"/>
    <col min="11" max="11" width="10.421875" style="0" bestFit="1" customWidth="1"/>
  </cols>
  <sheetData>
    <row r="1" spans="2:10" ht="12.75" customHeight="1">
      <c r="B1" s="486" t="s">
        <v>121</v>
      </c>
      <c r="C1" s="486"/>
      <c r="D1" s="486"/>
      <c r="E1" s="79"/>
      <c r="F1" s="488"/>
      <c r="G1" s="488"/>
      <c r="H1" s="488"/>
      <c r="I1" s="488"/>
      <c r="J1" s="488"/>
    </row>
    <row r="2" spans="2:11" ht="12.75" customHeight="1">
      <c r="B2" s="486" t="s">
        <v>332</v>
      </c>
      <c r="C2" s="486"/>
      <c r="D2" s="486"/>
      <c r="E2" s="79"/>
      <c r="F2" s="127"/>
      <c r="G2" s="127"/>
      <c r="H2" s="487" t="s">
        <v>122</v>
      </c>
      <c r="I2" s="487"/>
      <c r="J2" s="487"/>
      <c r="K2" s="487"/>
    </row>
    <row r="3" spans="2:11" ht="12.75" customHeight="1">
      <c r="B3" s="3"/>
      <c r="C3" s="3"/>
      <c r="D3" s="3"/>
      <c r="E3" s="79"/>
      <c r="F3" s="80"/>
      <c r="G3" s="80"/>
      <c r="H3" s="487" t="s">
        <v>33</v>
      </c>
      <c r="I3" s="487"/>
      <c r="J3" s="487"/>
      <c r="K3" s="487"/>
    </row>
    <row r="4" spans="1:11" ht="16.5" customHeight="1">
      <c r="A4" s="489" t="s">
        <v>93</v>
      </c>
      <c r="B4" s="489"/>
      <c r="C4" s="489"/>
      <c r="D4" s="489"/>
      <c r="E4" s="489"/>
      <c r="F4" s="489"/>
      <c r="G4" s="489"/>
      <c r="H4" s="489"/>
      <c r="I4" s="489"/>
      <c r="J4" s="489"/>
      <c r="K4" s="489"/>
    </row>
    <row r="5" spans="1:11" ht="15.75" customHeight="1">
      <c r="A5" s="489" t="s">
        <v>94</v>
      </c>
      <c r="B5" s="489"/>
      <c r="C5" s="489"/>
      <c r="D5" s="489"/>
      <c r="E5" s="489"/>
      <c r="F5" s="489"/>
      <c r="G5" s="489"/>
      <c r="H5" s="489"/>
      <c r="I5" s="489"/>
      <c r="J5" s="489"/>
      <c r="K5" s="489"/>
    </row>
    <row r="6" ht="12.75" customHeight="1" thickBot="1">
      <c r="J6" s="78" t="s">
        <v>3</v>
      </c>
    </row>
    <row r="7" spans="2:11" ht="18" customHeight="1">
      <c r="B7" s="490" t="s">
        <v>95</v>
      </c>
      <c r="C7" s="492" t="s">
        <v>96</v>
      </c>
      <c r="D7" s="492" t="s">
        <v>97</v>
      </c>
      <c r="E7" s="492" t="s">
        <v>6</v>
      </c>
      <c r="F7" s="494" t="s">
        <v>27</v>
      </c>
      <c r="G7" s="483" t="s">
        <v>29</v>
      </c>
      <c r="H7" s="484"/>
      <c r="I7" s="484"/>
      <c r="J7" s="484"/>
      <c r="K7" s="485"/>
    </row>
    <row r="8" spans="2:11" s="81" customFormat="1" ht="21.75" customHeight="1">
      <c r="B8" s="491"/>
      <c r="C8" s="493"/>
      <c r="D8" s="493"/>
      <c r="E8" s="493"/>
      <c r="F8" s="495"/>
      <c r="G8" s="82" t="s">
        <v>98</v>
      </c>
      <c r="H8" s="11" t="s">
        <v>99</v>
      </c>
      <c r="I8" s="11" t="s">
        <v>100</v>
      </c>
      <c r="J8" s="11" t="s">
        <v>101</v>
      </c>
      <c r="K8" s="83" t="s">
        <v>102</v>
      </c>
    </row>
    <row r="9" spans="2:11" s="81" customFormat="1" ht="21.75" customHeight="1">
      <c r="B9" s="84" t="s">
        <v>103</v>
      </c>
      <c r="C9" s="85"/>
      <c r="D9" s="86" t="s">
        <v>104</v>
      </c>
      <c r="E9" s="11"/>
      <c r="F9" s="87">
        <f>SUM(F10:F10)</f>
        <v>370885.55</v>
      </c>
      <c r="G9" s="88">
        <f>SUM(G10:G10)</f>
        <v>370885.55000000005</v>
      </c>
      <c r="H9" s="89">
        <f>H10</f>
        <v>4734</v>
      </c>
      <c r="I9" s="89">
        <f>I10</f>
        <v>803.87</v>
      </c>
      <c r="J9" s="89">
        <f>J10</f>
        <v>363613.28</v>
      </c>
      <c r="K9" s="90">
        <f>SUM(K10:K10)</f>
        <v>1734.4</v>
      </c>
    </row>
    <row r="10" spans="2:11" s="81" customFormat="1" ht="21.75" customHeight="1">
      <c r="B10" s="82"/>
      <c r="C10" s="19" t="s">
        <v>105</v>
      </c>
      <c r="D10" s="91" t="s">
        <v>106</v>
      </c>
      <c r="E10" s="11">
        <v>2010</v>
      </c>
      <c r="F10" s="92">
        <v>370885.55</v>
      </c>
      <c r="G10" s="93">
        <f>SUM(H10:K10)</f>
        <v>370885.55000000005</v>
      </c>
      <c r="H10" s="94">
        <v>4734</v>
      </c>
      <c r="I10" s="94">
        <f>714.84+89.03</f>
        <v>803.87</v>
      </c>
      <c r="J10" s="94">
        <v>363613.28</v>
      </c>
      <c r="K10" s="95">
        <f>187.4+800+320+427</f>
        <v>1734.4</v>
      </c>
    </row>
    <row r="11" spans="2:11" ht="18" customHeight="1">
      <c r="B11" s="96">
        <v>750</v>
      </c>
      <c r="C11" s="97"/>
      <c r="D11" s="98" t="str">
        <f>'[1]1'!C18</f>
        <v>ADMINISTRACJA PUBLICZNA</v>
      </c>
      <c r="E11" s="11"/>
      <c r="F11" s="87">
        <f>SUM(F12:F12)</f>
        <v>59246</v>
      </c>
      <c r="G11" s="88">
        <f>SUM(G12:G12)</f>
        <v>59246</v>
      </c>
      <c r="H11" s="89">
        <f>H12</f>
        <v>48830</v>
      </c>
      <c r="I11" s="89">
        <f>I12</f>
        <v>8597</v>
      </c>
      <c r="J11" s="89">
        <f>J12</f>
        <v>0</v>
      </c>
      <c r="K11" s="90">
        <f>SUM(K12:K12)</f>
        <v>1819</v>
      </c>
    </row>
    <row r="12" spans="2:11" ht="18" customHeight="1">
      <c r="B12" s="82"/>
      <c r="C12" s="11">
        <v>75011</v>
      </c>
      <c r="D12" s="99" t="s">
        <v>107</v>
      </c>
      <c r="E12" s="11">
        <v>2010</v>
      </c>
      <c r="F12" s="92">
        <v>59246</v>
      </c>
      <c r="G12" s="93">
        <f>SUM(H12:K12)</f>
        <v>59246</v>
      </c>
      <c r="H12" s="94">
        <f>45000+3830</f>
        <v>48830</v>
      </c>
      <c r="I12" s="94">
        <f>7400+1197</f>
        <v>8597</v>
      </c>
      <c r="J12" s="94">
        <v>0</v>
      </c>
      <c r="K12" s="95">
        <v>1819</v>
      </c>
    </row>
    <row r="13" spans="2:11" ht="37.5" customHeight="1">
      <c r="B13" s="96">
        <v>751</v>
      </c>
      <c r="C13" s="97"/>
      <c r="D13" s="100" t="str">
        <f>'[1]1'!C19</f>
        <v>URZĘDY NACZELNYCH ORGANÓW WŁADZY PAŃSTWOWEJ, KONTROLI I OCHRONY PRAWA ORAZ SĄDOWNICTWA</v>
      </c>
      <c r="E13" s="11"/>
      <c r="F13" s="87">
        <f aca="true" t="shared" si="0" ref="F13:K13">F14+F15</f>
        <v>16117</v>
      </c>
      <c r="G13" s="88">
        <f t="shared" si="0"/>
        <v>16116.999999999998</v>
      </c>
      <c r="H13" s="89">
        <f t="shared" si="0"/>
        <v>5179</v>
      </c>
      <c r="I13" s="89">
        <f t="shared" si="0"/>
        <v>702.49</v>
      </c>
      <c r="J13" s="89">
        <f t="shared" si="0"/>
        <v>0</v>
      </c>
      <c r="K13" s="90">
        <f t="shared" si="0"/>
        <v>10235.509999999998</v>
      </c>
    </row>
    <row r="14" spans="2:11" ht="18" customHeight="1">
      <c r="B14" s="82"/>
      <c r="C14" s="11">
        <v>75101</v>
      </c>
      <c r="D14" s="99" t="s">
        <v>108</v>
      </c>
      <c r="E14" s="11">
        <v>2010</v>
      </c>
      <c r="F14" s="92">
        <v>1540</v>
      </c>
      <c r="G14" s="93">
        <f>SUM(H14:K14)</f>
        <v>1540</v>
      </c>
      <c r="H14" s="94">
        <v>1311</v>
      </c>
      <c r="I14" s="94">
        <f>197+32</f>
        <v>229</v>
      </c>
      <c r="J14" s="94">
        <v>0</v>
      </c>
      <c r="K14" s="95">
        <v>0</v>
      </c>
    </row>
    <row r="15" spans="2:11" ht="18" customHeight="1">
      <c r="B15" s="82"/>
      <c r="C15" s="11">
        <v>75113</v>
      </c>
      <c r="D15" s="99" t="s">
        <v>109</v>
      </c>
      <c r="E15" s="11">
        <v>2010</v>
      </c>
      <c r="F15" s="92">
        <v>14577</v>
      </c>
      <c r="G15" s="93">
        <f>SUM(H15:K15)</f>
        <v>14576.999999999998</v>
      </c>
      <c r="H15" s="94">
        <v>3868</v>
      </c>
      <c r="I15" s="94">
        <f>407.39+66.1</f>
        <v>473.49</v>
      </c>
      <c r="J15" s="94">
        <v>0</v>
      </c>
      <c r="K15" s="95">
        <f>6930+1778.97+996.54+530</f>
        <v>10235.509999999998</v>
      </c>
    </row>
    <row r="16" spans="2:11" ht="31.5" customHeight="1">
      <c r="B16" s="96">
        <v>754</v>
      </c>
      <c r="C16" s="97"/>
      <c r="D16" s="100" t="str">
        <f>'[1]1'!C21</f>
        <v>BEZPIECZEŃSTWO PUBLICZNE I OCHRONA PRZECIWPOŻAROWA</v>
      </c>
      <c r="E16" s="11"/>
      <c r="F16" s="87">
        <f aca="true" t="shared" si="1" ref="F16:K16">SUM(F17:F17)</f>
        <v>1000</v>
      </c>
      <c r="G16" s="88">
        <f t="shared" si="1"/>
        <v>1000</v>
      </c>
      <c r="H16" s="89">
        <f t="shared" si="1"/>
        <v>0</v>
      </c>
      <c r="I16" s="89">
        <f t="shared" si="1"/>
        <v>0</v>
      </c>
      <c r="J16" s="89">
        <f t="shared" si="1"/>
        <v>0</v>
      </c>
      <c r="K16" s="90">
        <f t="shared" si="1"/>
        <v>1000</v>
      </c>
    </row>
    <row r="17" spans="2:11" ht="18" customHeight="1">
      <c r="B17" s="82"/>
      <c r="C17" s="11">
        <v>75414</v>
      </c>
      <c r="D17" s="99" t="s">
        <v>110</v>
      </c>
      <c r="E17" s="11">
        <v>2010</v>
      </c>
      <c r="F17" s="92">
        <v>1000</v>
      </c>
      <c r="G17" s="93">
        <f>SUM(H17:K17)</f>
        <v>1000</v>
      </c>
      <c r="H17" s="94">
        <v>0</v>
      </c>
      <c r="I17" s="94">
        <v>0</v>
      </c>
      <c r="J17" s="94">
        <v>0</v>
      </c>
      <c r="K17" s="95">
        <v>1000</v>
      </c>
    </row>
    <row r="18" spans="2:17" ht="22.5" customHeight="1">
      <c r="B18" s="96">
        <v>852</v>
      </c>
      <c r="C18" s="97"/>
      <c r="D18" s="98" t="str">
        <f>'[1]1'!C27</f>
        <v>POMOC SPOŁECZNA</v>
      </c>
      <c r="E18" s="11"/>
      <c r="F18" s="87">
        <f aca="true" t="shared" si="2" ref="F18:K18">SUM(F19:F21)</f>
        <v>2658189</v>
      </c>
      <c r="G18" s="88">
        <f t="shared" si="2"/>
        <v>2658189</v>
      </c>
      <c r="H18" s="89">
        <f t="shared" si="2"/>
        <v>49545</v>
      </c>
      <c r="I18" s="89">
        <f t="shared" si="2"/>
        <v>8805</v>
      </c>
      <c r="J18" s="89">
        <f t="shared" si="2"/>
        <v>2578910</v>
      </c>
      <c r="K18" s="90">
        <f t="shared" si="2"/>
        <v>20929</v>
      </c>
      <c r="L18" s="101"/>
      <c r="M18" s="101"/>
      <c r="N18" s="101"/>
      <c r="O18" s="101"/>
      <c r="P18" s="101"/>
      <c r="Q18" s="102"/>
    </row>
    <row r="19" spans="2:17" s="103" customFormat="1" ht="27" customHeight="1">
      <c r="B19" s="104"/>
      <c r="C19" s="105">
        <v>85212</v>
      </c>
      <c r="D19" s="106" t="s">
        <v>111</v>
      </c>
      <c r="E19" s="152">
        <v>2010</v>
      </c>
      <c r="F19" s="107">
        <v>2614000</v>
      </c>
      <c r="G19" s="93">
        <f>SUM(H19:K19)</f>
        <v>2614000</v>
      </c>
      <c r="H19" s="108">
        <f>500+44145+4900</f>
        <v>49545</v>
      </c>
      <c r="I19" s="108">
        <f>7597+1208</f>
        <v>8805</v>
      </c>
      <c r="J19" s="108">
        <v>2538329</v>
      </c>
      <c r="K19" s="109">
        <f>200+15621+1500</f>
        <v>17321</v>
      </c>
      <c r="L19" s="110"/>
      <c r="M19" s="110"/>
      <c r="N19" s="110"/>
      <c r="O19" s="110"/>
      <c r="P19" s="110"/>
      <c r="Q19" s="111"/>
    </row>
    <row r="20" spans="2:11" ht="18" customHeight="1">
      <c r="B20" s="82"/>
      <c r="C20" s="19" t="s">
        <v>112</v>
      </c>
      <c r="D20" s="112" t="s">
        <v>113</v>
      </c>
      <c r="E20" s="11">
        <v>2010</v>
      </c>
      <c r="F20" s="92">
        <f>8000-4392</f>
        <v>3608</v>
      </c>
      <c r="G20" s="93">
        <f>SUM(H20:K20)</f>
        <v>3608</v>
      </c>
      <c r="H20" s="94">
        <v>0</v>
      </c>
      <c r="I20" s="94">
        <v>0</v>
      </c>
      <c r="J20" s="94">
        <v>0</v>
      </c>
      <c r="K20" s="94">
        <f>8000-4392</f>
        <v>3608</v>
      </c>
    </row>
    <row r="21" spans="2:11" ht="28.5" customHeight="1" thickBot="1">
      <c r="B21" s="113"/>
      <c r="C21" s="27" t="s">
        <v>114</v>
      </c>
      <c r="D21" s="114" t="s">
        <v>115</v>
      </c>
      <c r="E21" s="153">
        <v>2010</v>
      </c>
      <c r="F21" s="115">
        <f>76000-35419</f>
        <v>40581</v>
      </c>
      <c r="G21" s="116">
        <f>SUM(H21:K21)</f>
        <v>40581</v>
      </c>
      <c r="H21" s="117">
        <v>0</v>
      </c>
      <c r="I21" s="117">
        <v>0</v>
      </c>
      <c r="J21" s="117">
        <f>76000-35419</f>
        <v>40581</v>
      </c>
      <c r="K21" s="118">
        <v>0</v>
      </c>
    </row>
    <row r="22" spans="2:12" ht="20.25" customHeight="1" thickBot="1">
      <c r="B22" s="481" t="s">
        <v>116</v>
      </c>
      <c r="C22" s="482"/>
      <c r="D22" s="482"/>
      <c r="E22" s="119"/>
      <c r="F22" s="120">
        <f aca="true" t="shared" si="3" ref="F22:K22">F11+F13+F16+F18+F9</f>
        <v>3105437.55</v>
      </c>
      <c r="G22" s="121">
        <f t="shared" si="3"/>
        <v>3105437.55</v>
      </c>
      <c r="H22" s="122">
        <f t="shared" si="3"/>
        <v>108288</v>
      </c>
      <c r="I22" s="122">
        <f t="shared" si="3"/>
        <v>18908.359999999997</v>
      </c>
      <c r="J22" s="122">
        <f t="shared" si="3"/>
        <v>2942523.2800000003</v>
      </c>
      <c r="K22" s="123">
        <f t="shared" si="3"/>
        <v>35717.909999999996</v>
      </c>
      <c r="L22" s="124"/>
    </row>
    <row r="24" spans="4:9" ht="12.75" customHeight="1">
      <c r="D24" s="125" t="s">
        <v>117</v>
      </c>
      <c r="H24" s="486"/>
      <c r="I24" s="486"/>
    </row>
    <row r="25" spans="4:9" ht="12.75" customHeight="1">
      <c r="D25" s="125" t="s">
        <v>118</v>
      </c>
      <c r="F25" s="126">
        <v>14000</v>
      </c>
      <c r="G25" s="126"/>
      <c r="H25" t="s">
        <v>119</v>
      </c>
      <c r="I25" s="126">
        <f>F25/95*5</f>
        <v>736.8421052631579</v>
      </c>
    </row>
    <row r="26" spans="4:9" ht="12.75">
      <c r="D26" s="125" t="s">
        <v>120</v>
      </c>
      <c r="F26" s="125">
        <v>15000</v>
      </c>
      <c r="H26" t="s">
        <v>119</v>
      </c>
      <c r="I26" s="36"/>
    </row>
    <row r="30" ht="12.75">
      <c r="G30" s="124"/>
    </row>
  </sheetData>
  <mergeCells count="15">
    <mergeCell ref="B1:D1"/>
    <mergeCell ref="H24:I24"/>
    <mergeCell ref="F1:J1"/>
    <mergeCell ref="A4:K4"/>
    <mergeCell ref="A5:K5"/>
    <mergeCell ref="B7:B8"/>
    <mergeCell ref="C7:C8"/>
    <mergeCell ref="D7:D8"/>
    <mergeCell ref="E7:E8"/>
    <mergeCell ref="F7:F8"/>
    <mergeCell ref="B22:D22"/>
    <mergeCell ref="G7:K7"/>
    <mergeCell ref="B2:D2"/>
    <mergeCell ref="H2:K2"/>
    <mergeCell ref="H3:K3"/>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D2" sqref="D2"/>
    </sheetView>
  </sheetViews>
  <sheetFormatPr defaultColWidth="9.140625" defaultRowHeight="19.5" customHeight="1"/>
  <cols>
    <col min="1" max="1" width="3.7109375" style="241" customWidth="1"/>
    <col min="2" max="2" width="5.8515625" style="241" customWidth="1"/>
    <col min="3" max="3" width="4.28125" style="241" customWidth="1"/>
    <col min="4" max="4" width="66.7109375" style="241" customWidth="1"/>
    <col min="5" max="5" width="13.28125" style="241" customWidth="1"/>
    <col min="6" max="6" width="11.00390625" style="241" customWidth="1"/>
    <col min="7" max="7" width="10.00390625" style="241" customWidth="1"/>
    <col min="8" max="8" width="12.00390625" style="241" customWidth="1"/>
    <col min="9" max="9" width="11.421875" style="241" customWidth="1"/>
    <col min="10" max="10" width="12.8515625" style="241" customWidth="1"/>
    <col min="11" max="11" width="9.140625" style="241" customWidth="1"/>
    <col min="12" max="12" width="10.7109375" style="241" bestFit="1" customWidth="1"/>
    <col min="13" max="16384" width="9.140625" style="241" customWidth="1"/>
  </cols>
  <sheetData>
    <row r="1" spans="2:4" ht="19.5" customHeight="1">
      <c r="B1" s="496" t="s">
        <v>333</v>
      </c>
      <c r="C1" s="496"/>
      <c r="D1" s="496"/>
    </row>
    <row r="2" spans="1:11" ht="29.25" customHeight="1">
      <c r="A2" s="242"/>
      <c r="F2" s="461" t="s">
        <v>224</v>
      </c>
      <c r="G2" s="461"/>
      <c r="H2" s="461"/>
      <c r="I2" s="461"/>
      <c r="J2" s="461"/>
      <c r="K2" s="243"/>
    </row>
    <row r="3" ht="8.25" customHeight="1">
      <c r="A3" s="242"/>
    </row>
    <row r="4" spans="1:11" ht="19.5" customHeight="1">
      <c r="A4" s="462" t="s">
        <v>225</v>
      </c>
      <c r="B4" s="462"/>
      <c r="C4" s="462"/>
      <c r="D4" s="462"/>
      <c r="E4" s="462"/>
      <c r="F4" s="462"/>
      <c r="G4" s="462"/>
      <c r="H4" s="462"/>
      <c r="I4" s="462"/>
      <c r="J4" s="462"/>
      <c r="K4" s="244"/>
    </row>
    <row r="5" spans="1:10" ht="9.75" customHeight="1" thickBot="1">
      <c r="A5" s="245"/>
      <c r="B5" s="245"/>
      <c r="C5" s="245"/>
      <c r="D5" s="245"/>
      <c r="E5" s="245"/>
      <c r="F5" s="245"/>
      <c r="G5" s="245"/>
      <c r="H5" s="245"/>
      <c r="I5" s="245"/>
      <c r="J5" s="245"/>
    </row>
    <row r="6" spans="1:12" ht="33.75" customHeight="1" thickBot="1" thickTop="1">
      <c r="A6" s="246" t="s">
        <v>95</v>
      </c>
      <c r="B6" s="247" t="s">
        <v>96</v>
      </c>
      <c r="C6" s="248" t="s">
        <v>6</v>
      </c>
      <c r="D6" s="249" t="s">
        <v>226</v>
      </c>
      <c r="E6" s="250" t="s">
        <v>227</v>
      </c>
      <c r="F6" s="250" t="s">
        <v>228</v>
      </c>
      <c r="G6" s="250" t="s">
        <v>229</v>
      </c>
      <c r="H6" s="250" t="s">
        <v>230</v>
      </c>
      <c r="I6" s="250" t="s">
        <v>231</v>
      </c>
      <c r="J6" s="251" t="s">
        <v>232</v>
      </c>
      <c r="K6" s="252"/>
      <c r="L6" s="255"/>
    </row>
    <row r="7" spans="1:10" ht="19.5" customHeight="1" thickTop="1">
      <c r="A7" s="256" t="s">
        <v>103</v>
      </c>
      <c r="B7" s="257" t="s">
        <v>233</v>
      </c>
      <c r="C7" s="257" t="s">
        <v>234</v>
      </c>
      <c r="D7" s="258" t="s">
        <v>235</v>
      </c>
      <c r="E7" s="259">
        <v>1611261</v>
      </c>
      <c r="F7" s="259"/>
      <c r="G7" s="259">
        <v>331297</v>
      </c>
      <c r="H7" s="259"/>
      <c r="I7" s="259"/>
      <c r="J7" s="260">
        <f aca="true" t="shared" si="0" ref="J7:J44">SUM(F7:I7)</f>
        <v>331297</v>
      </c>
    </row>
    <row r="8" spans="1:10" ht="19.5" customHeight="1">
      <c r="A8" s="261" t="s">
        <v>103</v>
      </c>
      <c r="B8" s="262" t="s">
        <v>233</v>
      </c>
      <c r="C8" s="262" t="s">
        <v>234</v>
      </c>
      <c r="D8" s="263" t="s">
        <v>186</v>
      </c>
      <c r="E8" s="264">
        <v>1700000</v>
      </c>
      <c r="F8" s="264">
        <f>35000+2177+25000</f>
        <v>62177</v>
      </c>
      <c r="G8" s="264"/>
      <c r="H8" s="264">
        <v>100000</v>
      </c>
      <c r="I8" s="264">
        <v>90000</v>
      </c>
      <c r="J8" s="265">
        <f t="shared" si="0"/>
        <v>252177</v>
      </c>
    </row>
    <row r="9" spans="1:10" ht="51" customHeight="1">
      <c r="A9" s="261" t="s">
        <v>103</v>
      </c>
      <c r="B9" s="262" t="s">
        <v>233</v>
      </c>
      <c r="C9" s="262" t="s">
        <v>234</v>
      </c>
      <c r="D9" s="238" t="s">
        <v>206</v>
      </c>
      <c r="E9" s="266">
        <v>1000000</v>
      </c>
      <c r="F9" s="264">
        <v>475000</v>
      </c>
      <c r="G9" s="264"/>
      <c r="H9" s="264">
        <v>475000</v>
      </c>
      <c r="I9" s="264"/>
      <c r="J9" s="265">
        <f t="shared" si="0"/>
        <v>950000</v>
      </c>
    </row>
    <row r="10" spans="1:10" ht="63.75" customHeight="1">
      <c r="A10" s="261" t="s">
        <v>103</v>
      </c>
      <c r="B10" s="262" t="s">
        <v>233</v>
      </c>
      <c r="C10" s="262" t="s">
        <v>234</v>
      </c>
      <c r="D10" s="263" t="s">
        <v>207</v>
      </c>
      <c r="E10" s="264">
        <v>740000</v>
      </c>
      <c r="F10" s="264">
        <v>71156</v>
      </c>
      <c r="G10" s="264"/>
      <c r="H10" s="264">
        <v>355600</v>
      </c>
      <c r="I10" s="264"/>
      <c r="J10" s="265">
        <f t="shared" si="0"/>
        <v>426756</v>
      </c>
    </row>
    <row r="11" spans="1:10" ht="40.5" customHeight="1">
      <c r="A11" s="267" t="s">
        <v>103</v>
      </c>
      <c r="B11" s="268" t="s">
        <v>233</v>
      </c>
      <c r="C11" s="262" t="s">
        <v>234</v>
      </c>
      <c r="D11" s="269" t="s">
        <v>208</v>
      </c>
      <c r="E11" s="264">
        <v>39737964</v>
      </c>
      <c r="F11" s="264">
        <f>382000+82387</f>
        <v>464387</v>
      </c>
      <c r="G11" s="264"/>
      <c r="H11" s="264"/>
      <c r="I11" s="264"/>
      <c r="J11" s="265">
        <f t="shared" si="0"/>
        <v>464387</v>
      </c>
    </row>
    <row r="12" spans="1:10" ht="18.75" customHeight="1">
      <c r="A12" s="253" t="s">
        <v>103</v>
      </c>
      <c r="B12" s="254" t="s">
        <v>233</v>
      </c>
      <c r="C12" s="254" t="s">
        <v>234</v>
      </c>
      <c r="D12" s="239" t="s">
        <v>185</v>
      </c>
      <c r="E12" s="270">
        <v>1370000</v>
      </c>
      <c r="F12" s="271">
        <f>650000-H12-I12</f>
        <v>59479</v>
      </c>
      <c r="G12" s="271"/>
      <c r="H12" s="271">
        <v>129000</v>
      </c>
      <c r="I12" s="271">
        <v>461521</v>
      </c>
      <c r="J12" s="272">
        <f t="shared" si="0"/>
        <v>650000</v>
      </c>
    </row>
    <row r="13" spans="1:10" ht="18.75" customHeight="1">
      <c r="A13" s="261" t="s">
        <v>103</v>
      </c>
      <c r="B13" s="262" t="s">
        <v>233</v>
      </c>
      <c r="C13" s="262" t="s">
        <v>234</v>
      </c>
      <c r="D13" s="263" t="s">
        <v>236</v>
      </c>
      <c r="E13" s="273">
        <v>2812416</v>
      </c>
      <c r="F13" s="264">
        <f>1050000-H13-I13</f>
        <v>309707</v>
      </c>
      <c r="G13" s="264"/>
      <c r="H13" s="264">
        <v>407700</v>
      </c>
      <c r="I13" s="264">
        <v>332593</v>
      </c>
      <c r="J13" s="265">
        <f t="shared" si="0"/>
        <v>1050000</v>
      </c>
    </row>
    <row r="14" spans="1:10" ht="27" customHeight="1">
      <c r="A14" s="274" t="s">
        <v>103</v>
      </c>
      <c r="B14" s="275" t="s">
        <v>233</v>
      </c>
      <c r="C14" s="275" t="s">
        <v>234</v>
      </c>
      <c r="D14" s="240" t="s">
        <v>237</v>
      </c>
      <c r="E14" s="276">
        <v>8385086</v>
      </c>
      <c r="F14" s="277">
        <v>100000</v>
      </c>
      <c r="G14" s="277"/>
      <c r="H14" s="277"/>
      <c r="I14" s="277"/>
      <c r="J14" s="265">
        <f t="shared" si="0"/>
        <v>100000</v>
      </c>
    </row>
    <row r="15" spans="1:10" ht="27" customHeight="1">
      <c r="A15" s="274" t="s">
        <v>103</v>
      </c>
      <c r="B15" s="275" t="s">
        <v>233</v>
      </c>
      <c r="C15" s="275" t="s">
        <v>234</v>
      </c>
      <c r="D15" s="240" t="s">
        <v>238</v>
      </c>
      <c r="E15" s="276">
        <v>7846790</v>
      </c>
      <c r="F15" s="277">
        <v>2000000</v>
      </c>
      <c r="G15" s="277"/>
      <c r="H15" s="277"/>
      <c r="I15" s="277"/>
      <c r="J15" s="265">
        <f t="shared" si="0"/>
        <v>2000000</v>
      </c>
    </row>
    <row r="16" spans="1:10" ht="27" customHeight="1">
      <c r="A16" s="463" t="s">
        <v>239</v>
      </c>
      <c r="B16" s="466" t="s">
        <v>240</v>
      </c>
      <c r="C16" s="275" t="s">
        <v>234</v>
      </c>
      <c r="D16" s="453" t="s">
        <v>241</v>
      </c>
      <c r="E16" s="456">
        <v>4735636</v>
      </c>
      <c r="F16" s="277">
        <v>70000</v>
      </c>
      <c r="G16" s="277"/>
      <c r="H16" s="277"/>
      <c r="I16" s="277"/>
      <c r="J16" s="265">
        <f t="shared" si="0"/>
        <v>70000</v>
      </c>
    </row>
    <row r="17" spans="1:10" ht="27" customHeight="1">
      <c r="A17" s="464"/>
      <c r="B17" s="467"/>
      <c r="C17" s="262" t="s">
        <v>242</v>
      </c>
      <c r="D17" s="454"/>
      <c r="E17" s="457"/>
      <c r="F17" s="277"/>
      <c r="G17" s="277"/>
      <c r="H17" s="277"/>
      <c r="I17" s="277">
        <v>1442744</v>
      </c>
      <c r="J17" s="265">
        <f t="shared" si="0"/>
        <v>1442744</v>
      </c>
    </row>
    <row r="18" spans="1:10" ht="22.5" customHeight="1">
      <c r="A18" s="465"/>
      <c r="B18" s="460"/>
      <c r="C18" s="262" t="s">
        <v>243</v>
      </c>
      <c r="D18" s="455"/>
      <c r="E18" s="458"/>
      <c r="F18" s="277">
        <v>282126</v>
      </c>
      <c r="G18" s="277"/>
      <c r="H18" s="277"/>
      <c r="I18" s="277"/>
      <c r="J18" s="265">
        <f t="shared" si="0"/>
        <v>282126</v>
      </c>
    </row>
    <row r="19" spans="1:10" ht="19.5" customHeight="1">
      <c r="A19" s="261" t="s">
        <v>239</v>
      </c>
      <c r="B19" s="262" t="s">
        <v>240</v>
      </c>
      <c r="C19" s="262" t="s">
        <v>234</v>
      </c>
      <c r="D19" s="280" t="s">
        <v>191</v>
      </c>
      <c r="E19" s="264">
        <v>630000</v>
      </c>
      <c r="F19" s="264">
        <f>420000+80000</f>
        <v>500000</v>
      </c>
      <c r="G19" s="264"/>
      <c r="H19" s="264"/>
      <c r="I19" s="264">
        <v>80000</v>
      </c>
      <c r="J19" s="265">
        <f t="shared" si="0"/>
        <v>580000</v>
      </c>
    </row>
    <row r="20" spans="1:10" ht="19.5" customHeight="1">
      <c r="A20" s="278" t="s">
        <v>239</v>
      </c>
      <c r="B20" s="279" t="s">
        <v>240</v>
      </c>
      <c r="C20" s="262" t="s">
        <v>234</v>
      </c>
      <c r="D20" s="443" t="s">
        <v>192</v>
      </c>
      <c r="E20" s="456">
        <v>930000</v>
      </c>
      <c r="F20" s="264">
        <v>5000</v>
      </c>
      <c r="G20" s="264"/>
      <c r="H20" s="264"/>
      <c r="I20" s="264"/>
      <c r="J20" s="265">
        <f t="shared" si="0"/>
        <v>5000</v>
      </c>
    </row>
    <row r="21" spans="1:10" ht="15" customHeight="1">
      <c r="A21" s="463" t="s">
        <v>239</v>
      </c>
      <c r="B21" s="466" t="s">
        <v>240</v>
      </c>
      <c r="C21" s="262" t="s">
        <v>242</v>
      </c>
      <c r="D21" s="444"/>
      <c r="E21" s="457"/>
      <c r="F21" s="264">
        <f>500000-100000</f>
        <v>400000</v>
      </c>
      <c r="G21" s="264"/>
      <c r="H21" s="264"/>
      <c r="I21" s="264"/>
      <c r="J21" s="265">
        <f t="shared" si="0"/>
        <v>400000</v>
      </c>
    </row>
    <row r="22" spans="1:10" ht="15" customHeight="1">
      <c r="A22" s="465"/>
      <c r="B22" s="460"/>
      <c r="C22" s="262" t="s">
        <v>243</v>
      </c>
      <c r="D22" s="445"/>
      <c r="E22" s="458"/>
      <c r="F22" s="264">
        <v>16885</v>
      </c>
      <c r="G22" s="264"/>
      <c r="H22" s="264"/>
      <c r="I22" s="264"/>
      <c r="J22" s="265">
        <f t="shared" si="0"/>
        <v>16885</v>
      </c>
    </row>
    <row r="23" spans="1:10" ht="19.5" customHeight="1">
      <c r="A23" s="261" t="s">
        <v>239</v>
      </c>
      <c r="B23" s="262" t="s">
        <v>240</v>
      </c>
      <c r="C23" s="262" t="s">
        <v>234</v>
      </c>
      <c r="D23" s="281" t="s">
        <v>193</v>
      </c>
      <c r="E23" s="264">
        <v>380000</v>
      </c>
      <c r="F23" s="264">
        <f>220000+100000</f>
        <v>320000</v>
      </c>
      <c r="G23" s="264"/>
      <c r="H23" s="264"/>
      <c r="I23" s="264">
        <v>60000</v>
      </c>
      <c r="J23" s="265">
        <f t="shared" si="0"/>
        <v>380000</v>
      </c>
    </row>
    <row r="24" spans="1:10" ht="19.5" customHeight="1" thickBot="1">
      <c r="A24" s="282" t="s">
        <v>239</v>
      </c>
      <c r="B24" s="283" t="s">
        <v>240</v>
      </c>
      <c r="C24" s="283" t="s">
        <v>234</v>
      </c>
      <c r="D24" s="441" t="s">
        <v>194</v>
      </c>
      <c r="E24" s="285">
        <v>500204</v>
      </c>
      <c r="F24" s="285">
        <v>250204</v>
      </c>
      <c r="G24" s="285"/>
      <c r="H24" s="285"/>
      <c r="I24" s="285">
        <v>250000</v>
      </c>
      <c r="J24" s="286">
        <f t="shared" si="0"/>
        <v>500204</v>
      </c>
    </row>
    <row r="25" spans="1:10" ht="43.5" customHeight="1" thickBot="1" thickTop="1">
      <c r="A25" s="246" t="s">
        <v>95</v>
      </c>
      <c r="B25" s="247" t="s">
        <v>96</v>
      </c>
      <c r="C25" s="248" t="s">
        <v>6</v>
      </c>
      <c r="D25" s="249" t="s">
        <v>226</v>
      </c>
      <c r="E25" s="250" t="s">
        <v>227</v>
      </c>
      <c r="F25" s="250" t="s">
        <v>228</v>
      </c>
      <c r="G25" s="250" t="s">
        <v>229</v>
      </c>
      <c r="H25" s="250" t="s">
        <v>230</v>
      </c>
      <c r="I25" s="250" t="s">
        <v>244</v>
      </c>
      <c r="J25" s="251" t="s">
        <v>232</v>
      </c>
    </row>
    <row r="26" spans="1:10" ht="25.5" customHeight="1" thickTop="1">
      <c r="A26" s="256" t="s">
        <v>239</v>
      </c>
      <c r="B26" s="257" t="s">
        <v>240</v>
      </c>
      <c r="C26" s="257" t="s">
        <v>245</v>
      </c>
      <c r="D26" s="298" t="s">
        <v>246</v>
      </c>
      <c r="E26" s="259">
        <v>22000</v>
      </c>
      <c r="F26" s="259">
        <f>22000+800</f>
        <v>22800</v>
      </c>
      <c r="G26" s="259"/>
      <c r="H26" s="259"/>
      <c r="I26" s="259"/>
      <c r="J26" s="260">
        <f>SUM(F26:I26)</f>
        <v>22800</v>
      </c>
    </row>
    <row r="27" spans="1:10" ht="18.75" customHeight="1">
      <c r="A27" s="261" t="s">
        <v>247</v>
      </c>
      <c r="B27" s="262" t="s">
        <v>248</v>
      </c>
      <c r="C27" s="262" t="s">
        <v>245</v>
      </c>
      <c r="D27" s="280" t="s">
        <v>249</v>
      </c>
      <c r="E27" s="264">
        <v>53200</v>
      </c>
      <c r="F27" s="264"/>
      <c r="G27" s="264">
        <v>9424</v>
      </c>
      <c r="H27" s="264"/>
      <c r="I27" s="264"/>
      <c r="J27" s="265">
        <f t="shared" si="0"/>
        <v>9424</v>
      </c>
    </row>
    <row r="28" spans="1:10" ht="19.5" customHeight="1">
      <c r="A28" s="261" t="s">
        <v>247</v>
      </c>
      <c r="B28" s="262" t="s">
        <v>250</v>
      </c>
      <c r="C28" s="262" t="s">
        <v>234</v>
      </c>
      <c r="D28" s="280" t="s">
        <v>203</v>
      </c>
      <c r="E28" s="264">
        <v>72000</v>
      </c>
      <c r="F28" s="264">
        <f>20000+24500</f>
        <v>44500</v>
      </c>
      <c r="G28" s="264"/>
      <c r="H28" s="264"/>
      <c r="I28" s="264"/>
      <c r="J28" s="265">
        <f t="shared" si="0"/>
        <v>44500</v>
      </c>
    </row>
    <row r="29" spans="1:10" ht="38.25" customHeight="1">
      <c r="A29" s="261" t="s">
        <v>247</v>
      </c>
      <c r="B29" s="262" t="s">
        <v>250</v>
      </c>
      <c r="C29" s="262" t="s">
        <v>234</v>
      </c>
      <c r="D29" s="280" t="s">
        <v>204</v>
      </c>
      <c r="E29" s="264">
        <v>1200000</v>
      </c>
      <c r="F29" s="264">
        <v>200000</v>
      </c>
      <c r="G29" s="264"/>
      <c r="H29" s="264"/>
      <c r="I29" s="264"/>
      <c r="J29" s="265">
        <f t="shared" si="0"/>
        <v>200000</v>
      </c>
    </row>
    <row r="30" spans="1:10" ht="39" customHeight="1">
      <c r="A30" s="261" t="s">
        <v>251</v>
      </c>
      <c r="B30" s="262" t="s">
        <v>252</v>
      </c>
      <c r="C30" s="262" t="s">
        <v>245</v>
      </c>
      <c r="D30" s="280" t="s">
        <v>253</v>
      </c>
      <c r="E30" s="264">
        <v>20000</v>
      </c>
      <c r="F30" s="264">
        <f>20000-10000</f>
        <v>10000</v>
      </c>
      <c r="G30" s="264"/>
      <c r="H30" s="264"/>
      <c r="I30" s="264"/>
      <c r="J30" s="265">
        <f>SUM(F30:I30)</f>
        <v>10000</v>
      </c>
    </row>
    <row r="31" spans="1:10" ht="39" customHeight="1">
      <c r="A31" s="261" t="s">
        <v>251</v>
      </c>
      <c r="B31" s="262" t="s">
        <v>252</v>
      </c>
      <c r="C31" s="262" t="s">
        <v>245</v>
      </c>
      <c r="D31" s="280" t="s">
        <v>254</v>
      </c>
      <c r="E31" s="264">
        <v>6000</v>
      </c>
      <c r="F31" s="264">
        <v>6000</v>
      </c>
      <c r="G31" s="264"/>
      <c r="H31" s="264"/>
      <c r="I31" s="264"/>
      <c r="J31" s="265">
        <f>SUM(F31:I31)</f>
        <v>6000</v>
      </c>
    </row>
    <row r="32" spans="1:10" ht="31.5" customHeight="1">
      <c r="A32" s="261" t="s">
        <v>255</v>
      </c>
      <c r="B32" s="262" t="s">
        <v>256</v>
      </c>
      <c r="C32" s="262" t="s">
        <v>257</v>
      </c>
      <c r="D32" s="280" t="s">
        <v>258</v>
      </c>
      <c r="E32" s="264">
        <v>30000</v>
      </c>
      <c r="F32" s="264">
        <v>30000</v>
      </c>
      <c r="G32" s="264"/>
      <c r="H32" s="264"/>
      <c r="I32" s="264"/>
      <c r="J32" s="265">
        <f>SUM(F32:I32)</f>
        <v>30000</v>
      </c>
    </row>
    <row r="33" spans="1:10" ht="21.75" customHeight="1">
      <c r="A33" s="261" t="s">
        <v>255</v>
      </c>
      <c r="B33" s="262" t="s">
        <v>259</v>
      </c>
      <c r="C33" s="262" t="s">
        <v>234</v>
      </c>
      <c r="D33" s="280" t="s">
        <v>260</v>
      </c>
      <c r="E33" s="264">
        <v>95200</v>
      </c>
      <c r="F33" s="264">
        <v>15000</v>
      </c>
      <c r="G33" s="264"/>
      <c r="H33" s="264"/>
      <c r="I33" s="264"/>
      <c r="J33" s="265">
        <f>SUM(F33:I33)</f>
        <v>15000</v>
      </c>
    </row>
    <row r="34" spans="1:10" ht="19.5" customHeight="1">
      <c r="A34" s="261" t="s">
        <v>255</v>
      </c>
      <c r="B34" s="262" t="s">
        <v>259</v>
      </c>
      <c r="C34" s="262" t="s">
        <v>234</v>
      </c>
      <c r="D34" s="280" t="s">
        <v>261</v>
      </c>
      <c r="E34" s="264">
        <v>50000</v>
      </c>
      <c r="F34" s="264">
        <v>2800</v>
      </c>
      <c r="G34" s="264"/>
      <c r="H34" s="264"/>
      <c r="I34" s="264"/>
      <c r="J34" s="265">
        <f t="shared" si="0"/>
        <v>2800</v>
      </c>
    </row>
    <row r="35" spans="1:10" ht="27" customHeight="1">
      <c r="A35" s="261" t="s">
        <v>255</v>
      </c>
      <c r="B35" s="262" t="s">
        <v>259</v>
      </c>
      <c r="C35" s="262" t="s">
        <v>262</v>
      </c>
      <c r="D35" s="280" t="s">
        <v>263</v>
      </c>
      <c r="E35" s="264">
        <v>70000</v>
      </c>
      <c r="F35" s="264">
        <v>70000</v>
      </c>
      <c r="G35" s="264"/>
      <c r="H35" s="264"/>
      <c r="I35" s="264"/>
      <c r="J35" s="265">
        <f t="shared" si="0"/>
        <v>70000</v>
      </c>
    </row>
    <row r="36" spans="1:10" ht="19.5" customHeight="1">
      <c r="A36" s="261" t="s">
        <v>11</v>
      </c>
      <c r="B36" s="262" t="s">
        <v>13</v>
      </c>
      <c r="C36" s="262" t="s">
        <v>234</v>
      </c>
      <c r="D36" s="269" t="s">
        <v>202</v>
      </c>
      <c r="E36" s="264">
        <v>3252848</v>
      </c>
      <c r="F36" s="264">
        <f>1942848-600000+30000</f>
        <v>1372848</v>
      </c>
      <c r="G36" s="264"/>
      <c r="H36" s="264"/>
      <c r="I36" s="264"/>
      <c r="J36" s="265">
        <f t="shared" si="0"/>
        <v>1372848</v>
      </c>
    </row>
    <row r="37" spans="1:10" ht="14.25" customHeight="1">
      <c r="A37" s="450" t="s">
        <v>129</v>
      </c>
      <c r="B37" s="451" t="s">
        <v>264</v>
      </c>
      <c r="C37" s="262" t="s">
        <v>265</v>
      </c>
      <c r="D37" s="452" t="s">
        <v>266</v>
      </c>
      <c r="E37" s="459">
        <v>60000</v>
      </c>
      <c r="F37" s="264">
        <f>42000-1300</f>
        <v>40700</v>
      </c>
      <c r="G37" s="264"/>
      <c r="H37" s="264"/>
      <c r="I37" s="264"/>
      <c r="J37" s="265">
        <f t="shared" si="0"/>
        <v>40700</v>
      </c>
    </row>
    <row r="38" spans="1:10" ht="12" customHeight="1">
      <c r="A38" s="450"/>
      <c r="B38" s="451"/>
      <c r="C38" s="262" t="s">
        <v>267</v>
      </c>
      <c r="D38" s="452"/>
      <c r="E38" s="459"/>
      <c r="F38" s="264">
        <v>18000</v>
      </c>
      <c r="G38" s="264"/>
      <c r="H38" s="264"/>
      <c r="I38" s="264"/>
      <c r="J38" s="265">
        <f t="shared" si="0"/>
        <v>18000</v>
      </c>
    </row>
    <row r="39" spans="1:10" ht="21.75" customHeight="1">
      <c r="A39" s="261" t="s">
        <v>129</v>
      </c>
      <c r="B39" s="262" t="s">
        <v>268</v>
      </c>
      <c r="C39" s="262" t="s">
        <v>262</v>
      </c>
      <c r="D39" s="280" t="s">
        <v>269</v>
      </c>
      <c r="E39" s="273">
        <v>50000</v>
      </c>
      <c r="F39" s="264">
        <v>50000</v>
      </c>
      <c r="G39" s="264"/>
      <c r="H39" s="264"/>
      <c r="I39" s="264"/>
      <c r="J39" s="265">
        <f t="shared" si="0"/>
        <v>50000</v>
      </c>
    </row>
    <row r="40" spans="1:10" ht="33.75" customHeight="1">
      <c r="A40" s="261" t="s">
        <v>270</v>
      </c>
      <c r="B40" s="262" t="s">
        <v>271</v>
      </c>
      <c r="C40" s="262" t="s">
        <v>262</v>
      </c>
      <c r="D40" s="280" t="s">
        <v>217</v>
      </c>
      <c r="E40" s="264">
        <v>500000</v>
      </c>
      <c r="F40" s="264">
        <v>500000</v>
      </c>
      <c r="G40" s="264"/>
      <c r="H40" s="264"/>
      <c r="I40" s="264"/>
      <c r="J40" s="265">
        <f t="shared" si="0"/>
        <v>500000</v>
      </c>
    </row>
    <row r="41" spans="1:10" ht="33.75" customHeight="1">
      <c r="A41" s="261" t="s">
        <v>272</v>
      </c>
      <c r="B41" s="262" t="s">
        <v>273</v>
      </c>
      <c r="C41" s="262" t="s">
        <v>234</v>
      </c>
      <c r="D41" s="280" t="s">
        <v>218</v>
      </c>
      <c r="E41" s="264">
        <v>108000</v>
      </c>
      <c r="F41" s="264">
        <v>108000</v>
      </c>
      <c r="G41" s="264"/>
      <c r="H41" s="264"/>
      <c r="I41" s="264"/>
      <c r="J41" s="265">
        <f t="shared" si="0"/>
        <v>108000</v>
      </c>
    </row>
    <row r="42" spans="1:10" ht="33.75" customHeight="1">
      <c r="A42" s="261" t="s">
        <v>272</v>
      </c>
      <c r="B42" s="262" t="s">
        <v>273</v>
      </c>
      <c r="C42" s="262" t="s">
        <v>234</v>
      </c>
      <c r="D42" s="280" t="s">
        <v>219</v>
      </c>
      <c r="E42" s="264">
        <v>10000</v>
      </c>
      <c r="F42" s="264">
        <v>10000</v>
      </c>
      <c r="G42" s="264"/>
      <c r="H42" s="264"/>
      <c r="I42" s="264"/>
      <c r="J42" s="265">
        <f t="shared" si="0"/>
        <v>10000</v>
      </c>
    </row>
    <row r="43" spans="1:10" ht="25.5" customHeight="1" thickBot="1">
      <c r="A43" s="282" t="s">
        <v>272</v>
      </c>
      <c r="B43" s="283" t="s">
        <v>273</v>
      </c>
      <c r="C43" s="283" t="s">
        <v>245</v>
      </c>
      <c r="D43" s="284" t="s">
        <v>274</v>
      </c>
      <c r="E43" s="285">
        <v>91000</v>
      </c>
      <c r="F43" s="285">
        <v>91000</v>
      </c>
      <c r="G43" s="285"/>
      <c r="H43" s="285"/>
      <c r="I43" s="285"/>
      <c r="J43" s="286">
        <f t="shared" si="0"/>
        <v>91000</v>
      </c>
    </row>
    <row r="44" spans="1:10" ht="19.5" customHeight="1" thickBot="1" thickTop="1">
      <c r="A44" s="446" t="s">
        <v>17</v>
      </c>
      <c r="B44" s="447"/>
      <c r="C44" s="447"/>
      <c r="D44" s="447"/>
      <c r="E44" s="287" t="s">
        <v>139</v>
      </c>
      <c r="F44" s="288">
        <f>SUM(F7:F43)</f>
        <v>7977769</v>
      </c>
      <c r="G44" s="288">
        <f>SUM(G7:G43)</f>
        <v>340721</v>
      </c>
      <c r="H44" s="288">
        <f>SUM(H7:H43)</f>
        <v>1467300</v>
      </c>
      <c r="I44" s="288">
        <f>SUM(I7:I43)</f>
        <v>2716858</v>
      </c>
      <c r="J44" s="289">
        <f t="shared" si="0"/>
        <v>12502648</v>
      </c>
    </row>
    <row r="45" spans="1:10" ht="19.5" customHeight="1" thickTop="1">
      <c r="A45" s="290"/>
      <c r="B45" s="290"/>
      <c r="C45" s="290"/>
      <c r="D45" s="291"/>
      <c r="E45" s="292"/>
      <c r="F45" s="293"/>
      <c r="G45" s="292"/>
      <c r="H45" s="292"/>
      <c r="I45" s="292"/>
      <c r="J45" s="292"/>
    </row>
    <row r="46" spans="1:10" ht="19.5" customHeight="1">
      <c r="A46" s="290"/>
      <c r="B46" s="290"/>
      <c r="C46" s="448"/>
      <c r="D46" s="448"/>
      <c r="E46" s="292"/>
      <c r="F46" s="292"/>
      <c r="G46" s="292"/>
      <c r="H46" s="292"/>
      <c r="I46" s="292"/>
      <c r="J46" s="292"/>
    </row>
    <row r="47" spans="1:10" ht="19.5" customHeight="1">
      <c r="A47" s="290"/>
      <c r="B47" s="290"/>
      <c r="C47" s="449"/>
      <c r="D47" s="449"/>
      <c r="E47" s="292"/>
      <c r="F47" s="292"/>
      <c r="G47" s="292"/>
      <c r="H47" s="292"/>
      <c r="I47" s="292"/>
      <c r="J47" s="292"/>
    </row>
    <row r="48" spans="1:10" ht="19.5" customHeight="1">
      <c r="A48" s="290"/>
      <c r="B48" s="290"/>
      <c r="C48" s="290"/>
      <c r="D48" s="291"/>
      <c r="E48" s="292"/>
      <c r="F48" s="292"/>
      <c r="G48" s="292"/>
      <c r="H48" s="292"/>
      <c r="I48" s="292"/>
      <c r="J48" s="292"/>
    </row>
    <row r="49" spans="1:10" ht="19.5" customHeight="1">
      <c r="A49" s="290"/>
      <c r="B49" s="290"/>
      <c r="C49" s="290"/>
      <c r="D49" s="291"/>
      <c r="E49" s="292"/>
      <c r="F49" s="292"/>
      <c r="G49" s="292"/>
      <c r="H49" s="292"/>
      <c r="I49" s="292"/>
      <c r="J49" s="292"/>
    </row>
    <row r="50" spans="1:12" ht="19.5" customHeight="1">
      <c r="A50" s="290"/>
      <c r="B50" s="290"/>
      <c r="C50" s="290"/>
      <c r="D50" s="291"/>
      <c r="E50" s="292"/>
      <c r="F50" s="292"/>
      <c r="G50" s="292"/>
      <c r="H50" s="292"/>
      <c r="I50" s="292"/>
      <c r="J50" s="292"/>
      <c r="L50" s="294"/>
    </row>
    <row r="51" spans="1:10" ht="19.5" customHeight="1">
      <c r="A51" s="290"/>
      <c r="B51" s="290"/>
      <c r="C51" s="290"/>
      <c r="D51" s="291"/>
      <c r="E51" s="292"/>
      <c r="F51" s="292"/>
      <c r="G51" s="292"/>
      <c r="H51" s="292"/>
      <c r="I51" s="292"/>
      <c r="J51" s="292"/>
    </row>
    <row r="52" spans="1:10" ht="19.5" customHeight="1">
      <c r="A52" s="290"/>
      <c r="B52" s="290"/>
      <c r="C52" s="290"/>
      <c r="D52" s="291"/>
      <c r="E52" s="292"/>
      <c r="F52" s="292"/>
      <c r="G52" s="292"/>
      <c r="H52" s="292"/>
      <c r="I52" s="292"/>
      <c r="J52" s="292"/>
    </row>
    <row r="53" spans="1:10" ht="19.5" customHeight="1">
      <c r="A53" s="290"/>
      <c r="B53" s="290"/>
      <c r="C53" s="290"/>
      <c r="D53" s="291"/>
      <c r="E53" s="292"/>
      <c r="F53" s="292"/>
      <c r="G53" s="292"/>
      <c r="H53" s="292"/>
      <c r="I53" s="292"/>
      <c r="J53" s="292"/>
    </row>
    <row r="54" spans="1:10" ht="19.5" customHeight="1">
      <c r="A54" s="295"/>
      <c r="B54" s="295"/>
      <c r="C54" s="295"/>
      <c r="D54" s="291"/>
      <c r="E54" s="296"/>
      <c r="F54" s="296"/>
      <c r="G54" s="296"/>
      <c r="H54" s="296"/>
      <c r="I54" s="296"/>
      <c r="J54" s="296"/>
    </row>
    <row r="55" spans="1:10" ht="19.5" customHeight="1">
      <c r="A55" s="295"/>
      <c r="B55" s="295"/>
      <c r="C55" s="295"/>
      <c r="D55" s="291"/>
      <c r="E55" s="296"/>
      <c r="F55" s="296"/>
      <c r="G55" s="296"/>
      <c r="H55" s="296"/>
      <c r="I55" s="296"/>
      <c r="J55" s="296"/>
    </row>
    <row r="56" spans="1:10" ht="19.5" customHeight="1">
      <c r="A56" s="295"/>
      <c r="B56" s="295"/>
      <c r="C56" s="295"/>
      <c r="D56" s="291"/>
      <c r="E56" s="296"/>
      <c r="F56" s="296"/>
      <c r="G56" s="296"/>
      <c r="H56" s="296"/>
      <c r="I56" s="296"/>
      <c r="J56" s="296"/>
    </row>
    <row r="57" spans="1:10" ht="19.5" customHeight="1">
      <c r="A57" s="295"/>
      <c r="B57" s="295"/>
      <c r="C57" s="295"/>
      <c r="D57" s="291"/>
      <c r="E57" s="295"/>
      <c r="F57" s="295"/>
      <c r="G57" s="295"/>
      <c r="H57" s="295"/>
      <c r="I57" s="295"/>
      <c r="J57" s="295"/>
    </row>
    <row r="58" ht="19.5" customHeight="1">
      <c r="D58" s="297"/>
    </row>
    <row r="59" ht="19.5" customHeight="1">
      <c r="D59" s="297"/>
    </row>
    <row r="60" ht="19.5" customHeight="1">
      <c r="D60" s="297"/>
    </row>
    <row r="61" ht="19.5" customHeight="1">
      <c r="D61" s="297"/>
    </row>
    <row r="62" ht="19.5" customHeight="1">
      <c r="D62" s="297"/>
    </row>
  </sheetData>
  <mergeCells count="18">
    <mergeCell ref="A44:D44"/>
    <mergeCell ref="C46:D46"/>
    <mergeCell ref="C47:D47"/>
    <mergeCell ref="A37:A38"/>
    <mergeCell ref="B37:B38"/>
    <mergeCell ref="D37:D38"/>
    <mergeCell ref="E37:E38"/>
    <mergeCell ref="D20:D22"/>
    <mergeCell ref="E20:E22"/>
    <mergeCell ref="A21:A22"/>
    <mergeCell ref="B21:B22"/>
    <mergeCell ref="B1:D1"/>
    <mergeCell ref="F2:J2"/>
    <mergeCell ref="A4:J4"/>
    <mergeCell ref="A16:A18"/>
    <mergeCell ref="B16:B18"/>
    <mergeCell ref="D16:D18"/>
    <mergeCell ref="E16:E18"/>
  </mergeCells>
  <printOptions/>
  <pageMargins left="0.1968503937007874" right="0.1968503937007874" top="0.1968503937007874" bottom="0.1968503937007874" header="0.5118110236220472" footer="0.5118110236220472"/>
  <pageSetup fitToHeight="2"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6.00390625" style="50" customWidth="1"/>
    <col min="2" max="2" width="9.140625" style="50" customWidth="1"/>
    <col min="3" max="3" width="4.421875" style="50" customWidth="1"/>
    <col min="4" max="4" width="42.8515625" style="50" customWidth="1"/>
    <col min="5" max="6" width="12.28125" style="50" customWidth="1"/>
    <col min="7" max="16384" width="9.140625" style="50" customWidth="1"/>
  </cols>
  <sheetData>
    <row r="1" spans="1:2" ht="12.75">
      <c r="A1" s="128" t="s">
        <v>334</v>
      </c>
      <c r="B1" s="129"/>
    </row>
    <row r="2" spans="1:2" ht="12.75">
      <c r="A2" s="128" t="s">
        <v>332</v>
      </c>
      <c r="B2" s="129"/>
    </row>
    <row r="3" spans="3:6" ht="32.25" customHeight="1">
      <c r="C3" s="506" t="s">
        <v>123</v>
      </c>
      <c r="D3" s="506"/>
      <c r="E3" s="506"/>
      <c r="F3" s="53"/>
    </row>
    <row r="4" ht="12.75">
      <c r="E4" s="54"/>
    </row>
    <row r="5" ht="12.75">
      <c r="D5" s="55"/>
    </row>
    <row r="6" spans="1:5" ht="12.75">
      <c r="A6" s="507" t="s">
        <v>124</v>
      </c>
      <c r="B6" s="507"/>
      <c r="C6" s="507"/>
      <c r="D6" s="507"/>
      <c r="E6" s="507"/>
    </row>
    <row r="7" spans="1:5" ht="12.75">
      <c r="A7" s="507" t="s">
        <v>125</v>
      </c>
      <c r="B7" s="507"/>
      <c r="C7" s="507"/>
      <c r="D7" s="507"/>
      <c r="E7" s="507"/>
    </row>
    <row r="8" ht="12.75">
      <c r="D8" s="55"/>
    </row>
    <row r="9" spans="4:6" ht="13.5" thickBot="1">
      <c r="D9" s="55"/>
      <c r="F9" s="55" t="s">
        <v>3</v>
      </c>
    </row>
    <row r="10" spans="1:6" ht="24.75" customHeight="1" thickBot="1" thickTop="1">
      <c r="A10" s="130" t="s">
        <v>4</v>
      </c>
      <c r="B10" s="131" t="s">
        <v>5</v>
      </c>
      <c r="C10" s="131" t="s">
        <v>6</v>
      </c>
      <c r="D10" s="131" t="s">
        <v>7</v>
      </c>
      <c r="E10" s="131" t="s">
        <v>126</v>
      </c>
      <c r="F10" s="132" t="s">
        <v>127</v>
      </c>
    </row>
    <row r="11" spans="1:6" ht="24.75" customHeight="1" thickTop="1">
      <c r="A11" s="133"/>
      <c r="B11" s="134"/>
      <c r="C11" s="134"/>
      <c r="D11" s="135" t="s">
        <v>10</v>
      </c>
      <c r="E11" s="8">
        <v>145916.96</v>
      </c>
      <c r="F11" s="9"/>
    </row>
    <row r="12" spans="1:6" ht="24.75" customHeight="1">
      <c r="A12" s="136"/>
      <c r="B12" s="137"/>
      <c r="C12" s="137"/>
      <c r="D12" s="138" t="s">
        <v>126</v>
      </c>
      <c r="E12" s="13">
        <f>SUM(E13)</f>
        <v>200000</v>
      </c>
      <c r="F12" s="14"/>
    </row>
    <row r="13" spans="1:6" ht="24.75" customHeight="1">
      <c r="A13" s="139">
        <v>900</v>
      </c>
      <c r="B13" s="140"/>
      <c r="C13" s="140"/>
      <c r="D13" s="138" t="s">
        <v>128</v>
      </c>
      <c r="E13" s="17">
        <f>SUM(E14)</f>
        <v>200000</v>
      </c>
      <c r="F13" s="14"/>
    </row>
    <row r="14" spans="1:6" ht="24.75" customHeight="1">
      <c r="A14" s="141" t="s">
        <v>129</v>
      </c>
      <c r="B14" s="142" t="s">
        <v>130</v>
      </c>
      <c r="C14" s="142"/>
      <c r="D14" s="143" t="s">
        <v>131</v>
      </c>
      <c r="E14" s="17">
        <f>SUM(E15)</f>
        <v>200000</v>
      </c>
      <c r="F14" s="14"/>
    </row>
    <row r="15" spans="1:6" ht="24.75" customHeight="1">
      <c r="A15" s="141" t="s">
        <v>129</v>
      </c>
      <c r="B15" s="142" t="s">
        <v>130</v>
      </c>
      <c r="C15" s="142" t="s">
        <v>132</v>
      </c>
      <c r="D15" s="144" t="s">
        <v>133</v>
      </c>
      <c r="E15" s="22">
        <v>200000</v>
      </c>
      <c r="F15" s="14"/>
    </row>
    <row r="16" spans="1:6" ht="24.75" customHeight="1">
      <c r="A16" s="141"/>
      <c r="B16" s="142"/>
      <c r="C16" s="142"/>
      <c r="D16" s="138" t="s">
        <v>17</v>
      </c>
      <c r="E16" s="13">
        <f>E12+E11</f>
        <v>345916.95999999996</v>
      </c>
      <c r="F16" s="14"/>
    </row>
    <row r="17" spans="1:6" ht="24.75" customHeight="1">
      <c r="A17" s="141"/>
      <c r="B17" s="142"/>
      <c r="C17" s="142"/>
      <c r="D17" s="138" t="s">
        <v>9</v>
      </c>
      <c r="E17" s="17"/>
      <c r="F17" s="23">
        <f>F18</f>
        <v>345917</v>
      </c>
    </row>
    <row r="18" spans="1:6" ht="24.75" customHeight="1">
      <c r="A18" s="139">
        <v>900</v>
      </c>
      <c r="B18" s="140"/>
      <c r="C18" s="140"/>
      <c r="D18" s="138" t="s">
        <v>128</v>
      </c>
      <c r="E18" s="17"/>
      <c r="F18" s="14">
        <f>F19</f>
        <v>345917</v>
      </c>
    </row>
    <row r="19" spans="1:6" ht="24.75" customHeight="1">
      <c r="A19" s="141" t="s">
        <v>129</v>
      </c>
      <c r="B19" s="142" t="s">
        <v>130</v>
      </c>
      <c r="C19" s="142"/>
      <c r="D19" s="143" t="s">
        <v>131</v>
      </c>
      <c r="E19" s="17"/>
      <c r="F19" s="14">
        <f>F20</f>
        <v>345917</v>
      </c>
    </row>
    <row r="20" spans="1:6" ht="24.75" customHeight="1">
      <c r="A20" s="141" t="s">
        <v>129</v>
      </c>
      <c r="B20" s="142" t="s">
        <v>130</v>
      </c>
      <c r="C20" s="142" t="s">
        <v>134</v>
      </c>
      <c r="D20" s="137" t="s">
        <v>135</v>
      </c>
      <c r="E20" s="17"/>
      <c r="F20" s="14">
        <v>345917</v>
      </c>
    </row>
    <row r="21" spans="1:6" ht="24.75" customHeight="1" thickBot="1">
      <c r="A21" s="145"/>
      <c r="B21" s="146"/>
      <c r="C21" s="146"/>
      <c r="D21" s="147" t="s">
        <v>17</v>
      </c>
      <c r="E21" s="30"/>
      <c r="F21" s="31">
        <f>F17</f>
        <v>345917</v>
      </c>
    </row>
    <row r="22" spans="1:6" ht="24.75" customHeight="1" thickBot="1" thickTop="1">
      <c r="A22" s="508" t="s">
        <v>26</v>
      </c>
      <c r="B22" s="509"/>
      <c r="C22" s="509"/>
      <c r="D22" s="509"/>
      <c r="E22" s="32">
        <f>E16</f>
        <v>345916.95999999996</v>
      </c>
      <c r="F22" s="33">
        <f>F21</f>
        <v>345917</v>
      </c>
    </row>
    <row r="23" spans="1:6" ht="13.5" thickTop="1">
      <c r="A23" s="148"/>
      <c r="B23" s="148"/>
      <c r="C23" s="148"/>
      <c r="E23" s="67"/>
      <c r="F23" s="67"/>
    </row>
    <row r="24" spans="1:6" ht="12.75">
      <c r="A24" s="65"/>
      <c r="B24" s="65"/>
      <c r="C24" s="65"/>
      <c r="E24" s="67"/>
      <c r="F24" s="67"/>
    </row>
    <row r="25" spans="1:6" ht="12.75">
      <c r="A25" s="149" t="s">
        <v>136</v>
      </c>
      <c r="C25" s="501" t="s">
        <v>137</v>
      </c>
      <c r="D25" s="501"/>
      <c r="E25" s="501"/>
      <c r="F25" s="501"/>
    </row>
    <row r="26" spans="1:6" ht="12.75">
      <c r="A26" s="149" t="s">
        <v>29</v>
      </c>
      <c r="C26" s="502" t="s">
        <v>138</v>
      </c>
      <c r="D26" s="502"/>
      <c r="E26" s="502"/>
      <c r="F26" s="502"/>
    </row>
    <row r="27" spans="3:6" ht="32.25" customHeight="1">
      <c r="C27" s="150" t="s">
        <v>139</v>
      </c>
      <c r="D27" s="503" t="s">
        <v>143</v>
      </c>
      <c r="E27" s="504"/>
      <c r="F27" s="504"/>
    </row>
    <row r="28" spans="3:6" ht="22.5" customHeight="1">
      <c r="C28" s="150" t="s">
        <v>139</v>
      </c>
      <c r="D28" s="505" t="s">
        <v>140</v>
      </c>
      <c r="E28" s="505"/>
      <c r="F28" s="505"/>
    </row>
    <row r="29" spans="3:6" ht="24" customHeight="1">
      <c r="C29" s="50" t="s">
        <v>139</v>
      </c>
      <c r="D29" s="497" t="s">
        <v>141</v>
      </c>
      <c r="E29" s="498"/>
      <c r="F29" s="499"/>
    </row>
    <row r="30" spans="3:6" ht="12.75">
      <c r="C30" s="151" t="s">
        <v>139</v>
      </c>
      <c r="D30" s="500" t="s">
        <v>142</v>
      </c>
      <c r="E30" s="498"/>
      <c r="F30" s="499"/>
    </row>
  </sheetData>
  <mergeCells count="10">
    <mergeCell ref="C3:E3"/>
    <mergeCell ref="A6:E6"/>
    <mergeCell ref="A7:E7"/>
    <mergeCell ref="A22:D22"/>
    <mergeCell ref="D29:F29"/>
    <mergeCell ref="D30:F30"/>
    <mergeCell ref="C25:F25"/>
    <mergeCell ref="C26:F26"/>
    <mergeCell ref="D27:F27"/>
    <mergeCell ref="D28:F2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4"/>
  <sheetViews>
    <sheetView workbookViewId="0" topLeftCell="A37">
      <selection activeCell="C6" sqref="C6"/>
    </sheetView>
  </sheetViews>
  <sheetFormatPr defaultColWidth="9.140625" defaultRowHeight="15" customHeight="1"/>
  <cols>
    <col min="1" max="1" width="8.8515625" style="50" customWidth="1"/>
    <col min="2" max="2" width="64.28125" style="50" customWidth="1"/>
    <col min="3" max="3" width="18.421875" style="50" customWidth="1"/>
    <col min="4" max="4" width="42.8515625" style="50" customWidth="1"/>
    <col min="5" max="6" width="12.28125" style="50" customWidth="1"/>
    <col min="7" max="16384" width="9.140625" style="50" customWidth="1"/>
  </cols>
  <sheetData>
    <row r="1" spans="1:2" ht="15" customHeight="1">
      <c r="A1" s="526" t="s">
        <v>88</v>
      </c>
      <c r="B1" s="527"/>
    </row>
    <row r="2" spans="1:2" ht="15" customHeight="1">
      <c r="A2" s="526" t="s">
        <v>335</v>
      </c>
      <c r="B2" s="527"/>
    </row>
    <row r="3" spans="1:2" ht="15" customHeight="1">
      <c r="A3" s="51"/>
      <c r="B3" s="52"/>
    </row>
    <row r="4" spans="2:6" ht="15" customHeight="1">
      <c r="B4" s="506" t="s">
        <v>32</v>
      </c>
      <c r="C4" s="506"/>
      <c r="D4" s="53"/>
      <c r="E4" s="53"/>
      <c r="F4" s="53"/>
    </row>
    <row r="5" spans="2:5" ht="15" customHeight="1">
      <c r="B5" s="528" t="s">
        <v>33</v>
      </c>
      <c r="C5" s="528"/>
      <c r="E5" s="54"/>
    </row>
    <row r="6" ht="15" customHeight="1">
      <c r="D6" s="55"/>
    </row>
    <row r="7" spans="1:5" ht="15" customHeight="1">
      <c r="A7" s="519" t="s">
        <v>34</v>
      </c>
      <c r="B7" s="519"/>
      <c r="C7" s="519"/>
      <c r="D7" s="56"/>
      <c r="E7" s="56"/>
    </row>
    <row r="8" spans="1:5" ht="41.25" customHeight="1">
      <c r="A8" s="520" t="s">
        <v>35</v>
      </c>
      <c r="B8" s="520"/>
      <c r="C8" s="520"/>
      <c r="D8" s="57"/>
      <c r="E8" s="57"/>
    </row>
    <row r="9" spans="1:5" ht="15" customHeight="1" thickBot="1">
      <c r="A9" s="58"/>
      <c r="B9" s="58"/>
      <c r="C9" s="58"/>
      <c r="D9" s="57"/>
      <c r="E9" s="57"/>
    </row>
    <row r="10" spans="1:3" ht="15" customHeight="1" thickBot="1" thickTop="1">
      <c r="A10" s="521" t="s">
        <v>36</v>
      </c>
      <c r="B10" s="522"/>
      <c r="C10" s="523"/>
    </row>
    <row r="11" spans="1:3" ht="15" customHeight="1" thickTop="1">
      <c r="A11" s="524" t="s">
        <v>37</v>
      </c>
      <c r="B11" s="525"/>
      <c r="C11" s="59">
        <v>3319</v>
      </c>
    </row>
    <row r="12" spans="1:3" ht="15" customHeight="1">
      <c r="A12" s="60" t="s">
        <v>38</v>
      </c>
      <c r="B12" s="61" t="s">
        <v>39</v>
      </c>
      <c r="C12" s="62">
        <v>654880</v>
      </c>
    </row>
    <row r="13" spans="1:3" ht="15" customHeight="1">
      <c r="A13" s="514" t="s">
        <v>40</v>
      </c>
      <c r="B13" s="515"/>
      <c r="C13" s="63">
        <v>17801</v>
      </c>
    </row>
    <row r="14" spans="1:3" ht="15" customHeight="1" thickBot="1">
      <c r="A14" s="512" t="s">
        <v>17</v>
      </c>
      <c r="B14" s="513"/>
      <c r="C14" s="64">
        <f>SUM(C11:C13)</f>
        <v>676000</v>
      </c>
    </row>
    <row r="15" spans="1:3" ht="15" customHeight="1" thickBot="1" thickTop="1">
      <c r="A15" s="65"/>
      <c r="B15" s="66"/>
      <c r="C15" s="67"/>
    </row>
    <row r="16" spans="1:3" ht="15" customHeight="1" thickBot="1" thickTop="1">
      <c r="A16" s="516" t="s">
        <v>41</v>
      </c>
      <c r="B16" s="517"/>
      <c r="C16" s="518"/>
    </row>
    <row r="17" spans="1:3" ht="15" customHeight="1" thickTop="1">
      <c r="A17" s="68" t="s">
        <v>42</v>
      </c>
      <c r="B17" s="69" t="s">
        <v>43</v>
      </c>
      <c r="C17" s="70">
        <v>2500</v>
      </c>
    </row>
    <row r="18" spans="1:3" ht="15" customHeight="1">
      <c r="A18" s="60" t="s">
        <v>44</v>
      </c>
      <c r="B18" s="71" t="s">
        <v>45</v>
      </c>
      <c r="C18" s="72">
        <v>202000</v>
      </c>
    </row>
    <row r="19" spans="1:3" ht="15" customHeight="1">
      <c r="A19" s="60" t="s">
        <v>46</v>
      </c>
      <c r="B19" s="71" t="s">
        <v>47</v>
      </c>
      <c r="C19" s="72">
        <v>17170</v>
      </c>
    </row>
    <row r="20" spans="1:3" ht="15" customHeight="1">
      <c r="A20" s="60" t="s">
        <v>48</v>
      </c>
      <c r="B20" s="71" t="s">
        <v>49</v>
      </c>
      <c r="C20" s="72">
        <v>34000</v>
      </c>
    </row>
    <row r="21" spans="1:3" ht="15" customHeight="1">
      <c r="A21" s="60" t="s">
        <v>50</v>
      </c>
      <c r="B21" s="71" t="s">
        <v>51</v>
      </c>
      <c r="C21" s="72">
        <v>5500</v>
      </c>
    </row>
    <row r="22" spans="1:3" ht="15" customHeight="1">
      <c r="A22" s="60" t="s">
        <v>52</v>
      </c>
      <c r="B22" s="71" t="s">
        <v>53</v>
      </c>
      <c r="C22" s="72">
        <v>12000</v>
      </c>
    </row>
    <row r="23" spans="1:3" ht="15" customHeight="1">
      <c r="A23" s="60" t="s">
        <v>54</v>
      </c>
      <c r="B23" s="73" t="s">
        <v>55</v>
      </c>
      <c r="C23" s="72">
        <v>72500</v>
      </c>
    </row>
    <row r="24" spans="1:3" ht="15" customHeight="1">
      <c r="A24" s="60" t="s">
        <v>56</v>
      </c>
      <c r="B24" s="73" t="s">
        <v>21</v>
      </c>
      <c r="C24" s="72">
        <v>134144</v>
      </c>
    </row>
    <row r="25" spans="1:3" ht="15" customHeight="1">
      <c r="A25" s="60" t="s">
        <v>57</v>
      </c>
      <c r="B25" s="71" t="s">
        <v>23</v>
      </c>
      <c r="C25" s="72">
        <v>31000</v>
      </c>
    </row>
    <row r="26" spans="1:3" ht="15" customHeight="1">
      <c r="A26" s="60" t="s">
        <v>58</v>
      </c>
      <c r="B26" s="73" t="s">
        <v>59</v>
      </c>
      <c r="C26" s="72">
        <v>25000</v>
      </c>
    </row>
    <row r="27" spans="1:3" ht="15" customHeight="1">
      <c r="A27" s="60" t="s">
        <v>60</v>
      </c>
      <c r="B27" s="73" t="s">
        <v>61</v>
      </c>
      <c r="C27" s="72">
        <v>800</v>
      </c>
    </row>
    <row r="28" spans="1:3" ht="15" customHeight="1">
      <c r="A28" s="60" t="s">
        <v>62</v>
      </c>
      <c r="B28" s="73" t="s">
        <v>63</v>
      </c>
      <c r="C28" s="72">
        <v>50000</v>
      </c>
    </row>
    <row r="29" spans="1:3" ht="15" customHeight="1">
      <c r="A29" s="60" t="s">
        <v>64</v>
      </c>
      <c r="B29" s="73" t="s">
        <v>65</v>
      </c>
      <c r="C29" s="72">
        <v>2500</v>
      </c>
    </row>
    <row r="30" spans="1:3" ht="15" customHeight="1">
      <c r="A30" s="60" t="s">
        <v>66</v>
      </c>
      <c r="B30" s="71" t="s">
        <v>67</v>
      </c>
      <c r="C30" s="72">
        <v>100</v>
      </c>
    </row>
    <row r="31" spans="1:3" ht="15" customHeight="1">
      <c r="A31" s="60" t="s">
        <v>68</v>
      </c>
      <c r="B31" s="71" t="s">
        <v>69</v>
      </c>
      <c r="C31" s="72">
        <v>4000</v>
      </c>
    </row>
    <row r="32" spans="1:3" ht="15" customHeight="1">
      <c r="A32" s="60" t="s">
        <v>70</v>
      </c>
      <c r="B32" s="71" t="s">
        <v>71</v>
      </c>
      <c r="C32" s="72">
        <v>9000</v>
      </c>
    </row>
    <row r="33" spans="1:3" ht="15" customHeight="1">
      <c r="A33" s="60" t="s">
        <v>72</v>
      </c>
      <c r="B33" s="71" t="s">
        <v>73</v>
      </c>
      <c r="C33" s="72">
        <v>51267</v>
      </c>
    </row>
    <row r="34" spans="1:3" ht="15" customHeight="1">
      <c r="A34" s="60" t="s">
        <v>74</v>
      </c>
      <c r="B34" s="71" t="s">
        <v>75</v>
      </c>
      <c r="C34" s="72">
        <v>4000</v>
      </c>
    </row>
    <row r="35" spans="1:3" ht="15" customHeight="1">
      <c r="A35" s="60" t="s">
        <v>76</v>
      </c>
      <c r="B35" s="71" t="s">
        <v>77</v>
      </c>
      <c r="C35" s="72">
        <v>5000</v>
      </c>
    </row>
    <row r="36" spans="1:3" ht="15" customHeight="1">
      <c r="A36" s="60" t="s">
        <v>89</v>
      </c>
      <c r="B36" s="71" t="s">
        <v>90</v>
      </c>
      <c r="C36" s="72">
        <v>50</v>
      </c>
    </row>
    <row r="37" spans="1:3" ht="15" customHeight="1">
      <c r="A37" s="60" t="s">
        <v>91</v>
      </c>
      <c r="B37" s="71" t="s">
        <v>92</v>
      </c>
      <c r="C37" s="72">
        <v>600</v>
      </c>
    </row>
    <row r="38" spans="1:3" ht="15" customHeight="1">
      <c r="A38" s="60" t="s">
        <v>78</v>
      </c>
      <c r="B38" s="71" t="s">
        <v>79</v>
      </c>
      <c r="C38" s="72">
        <v>50</v>
      </c>
    </row>
    <row r="39" spans="1:3" ht="15" customHeight="1">
      <c r="A39" s="60" t="s">
        <v>80</v>
      </c>
      <c r="B39" s="71" t="s">
        <v>81</v>
      </c>
      <c r="C39" s="72">
        <v>1000</v>
      </c>
    </row>
    <row r="40" spans="1:3" ht="26.25" customHeight="1">
      <c r="A40" s="60" t="s">
        <v>82</v>
      </c>
      <c r="B40" s="77" t="s">
        <v>83</v>
      </c>
      <c r="C40" s="72">
        <v>1000</v>
      </c>
    </row>
    <row r="41" spans="1:3" ht="15" customHeight="1">
      <c r="A41" s="60" t="s">
        <v>84</v>
      </c>
      <c r="B41" s="77" t="s">
        <v>85</v>
      </c>
      <c r="C41" s="72">
        <v>1500</v>
      </c>
    </row>
    <row r="42" spans="1:3" ht="15" customHeight="1">
      <c r="A42" s="514" t="s">
        <v>86</v>
      </c>
      <c r="B42" s="515"/>
      <c r="C42" s="74">
        <v>6000</v>
      </c>
    </row>
    <row r="43" spans="1:3" ht="15" customHeight="1">
      <c r="A43" s="510" t="s">
        <v>87</v>
      </c>
      <c r="B43" s="511"/>
      <c r="C43" s="75">
        <v>3319</v>
      </c>
    </row>
    <row r="44" spans="1:3" ht="15" customHeight="1" thickBot="1">
      <c r="A44" s="512" t="s">
        <v>17</v>
      </c>
      <c r="B44" s="513"/>
      <c r="C44" s="76">
        <f>SUM(C17:C43)</f>
        <v>676000</v>
      </c>
    </row>
    <row r="45" ht="15" customHeight="1" thickTop="1"/>
  </sheetData>
  <mergeCells count="14">
    <mergeCell ref="A1:B1"/>
    <mergeCell ref="A2:B2"/>
    <mergeCell ref="B4:C4"/>
    <mergeCell ref="B5:C5"/>
    <mergeCell ref="A7:C7"/>
    <mergeCell ref="A8:C8"/>
    <mergeCell ref="A10:C10"/>
    <mergeCell ref="A11:B11"/>
    <mergeCell ref="A43:B43"/>
    <mergeCell ref="A44:B44"/>
    <mergeCell ref="A13:B13"/>
    <mergeCell ref="A14:B14"/>
    <mergeCell ref="A16:C16"/>
    <mergeCell ref="A42:B42"/>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F5" sqref="F5"/>
    </sheetView>
  </sheetViews>
  <sheetFormatPr defaultColWidth="9.140625" defaultRowHeight="12.75"/>
  <cols>
    <col min="1" max="1" width="4.57421875" style="0" customWidth="1"/>
    <col min="2" max="2" width="8.28125" style="0" customWidth="1"/>
    <col min="3" max="3" width="5.00390625" style="0" customWidth="1"/>
    <col min="4" max="4" width="38.421875" style="0" customWidth="1"/>
    <col min="5" max="5" width="14.8515625" style="0" customWidth="1"/>
    <col min="6" max="6" width="16.00390625" style="0" customWidth="1"/>
  </cols>
  <sheetData>
    <row r="1" spans="1:4" ht="34.5" customHeight="1">
      <c r="A1" s="529" t="s">
        <v>336</v>
      </c>
      <c r="B1" s="529"/>
      <c r="C1" s="529"/>
      <c r="D1" s="529"/>
    </row>
    <row r="3" spans="3:7" ht="27" customHeight="1">
      <c r="C3" s="1"/>
      <c r="D3" s="530" t="s">
        <v>31</v>
      </c>
      <c r="E3" s="530"/>
      <c r="F3" s="530"/>
      <c r="G3" s="1"/>
    </row>
    <row r="4" ht="12.75">
      <c r="E4" s="2"/>
    </row>
    <row r="5" ht="12.75">
      <c r="D5" s="3"/>
    </row>
    <row r="6" spans="1:6" ht="15.75">
      <c r="A6" s="489" t="s">
        <v>0</v>
      </c>
      <c r="B6" s="489"/>
      <c r="C6" s="489"/>
      <c r="D6" s="489"/>
      <c r="E6" s="489"/>
      <c r="F6" s="489"/>
    </row>
    <row r="7" spans="1:6" ht="15.75">
      <c r="A7" s="489" t="s">
        <v>1</v>
      </c>
      <c r="B7" s="489"/>
      <c r="C7" s="489"/>
      <c r="D7" s="489"/>
      <c r="E7" s="489"/>
      <c r="F7" s="489"/>
    </row>
    <row r="8" spans="1:6" ht="15.75">
      <c r="A8" s="536" t="s">
        <v>2</v>
      </c>
      <c r="B8" s="536"/>
      <c r="C8" s="536"/>
      <c r="D8" s="536"/>
      <c r="E8" s="536"/>
      <c r="F8" s="536"/>
    </row>
    <row r="9" spans="1:6" ht="15.75">
      <c r="A9" s="4"/>
      <c r="B9" s="4"/>
      <c r="C9" s="4"/>
      <c r="D9" s="4"/>
      <c r="E9" s="4"/>
      <c r="F9" s="4"/>
    </row>
    <row r="10" spans="4:6" ht="13.5" thickBot="1">
      <c r="D10" s="3"/>
      <c r="F10" s="3" t="s">
        <v>3</v>
      </c>
    </row>
    <row r="11" spans="1:6" ht="24.75" customHeight="1" thickBot="1" thickTop="1">
      <c r="A11" s="47" t="s">
        <v>4</v>
      </c>
      <c r="B11" s="48" t="s">
        <v>5</v>
      </c>
      <c r="C11" s="48" t="s">
        <v>6</v>
      </c>
      <c r="D11" s="48" t="s">
        <v>7</v>
      </c>
      <c r="E11" s="48" t="s">
        <v>8</v>
      </c>
      <c r="F11" s="49" t="s">
        <v>9</v>
      </c>
    </row>
    <row r="12" spans="1:6" ht="24.75" customHeight="1" thickTop="1">
      <c r="A12" s="5"/>
      <c r="B12" s="6"/>
      <c r="C12" s="6"/>
      <c r="D12" s="7" t="s">
        <v>10</v>
      </c>
      <c r="E12" s="442">
        <v>13618.89</v>
      </c>
      <c r="F12" s="9"/>
    </row>
    <row r="13" spans="1:6" ht="24.75" customHeight="1">
      <c r="A13" s="10"/>
      <c r="B13" s="11"/>
      <c r="C13" s="11"/>
      <c r="D13" s="12" t="s">
        <v>8</v>
      </c>
      <c r="E13" s="38">
        <f>SUM(E14)</f>
        <v>145381.11</v>
      </c>
      <c r="F13" s="39"/>
    </row>
    <row r="14" spans="1:6" ht="24.75" customHeight="1">
      <c r="A14" s="15" t="s">
        <v>11</v>
      </c>
      <c r="B14" s="16"/>
      <c r="C14" s="16"/>
      <c r="D14" s="12" t="s">
        <v>12</v>
      </c>
      <c r="E14" s="40">
        <f>SUM(E15)</f>
        <v>145381.11</v>
      </c>
      <c r="F14" s="39"/>
    </row>
    <row r="15" spans="1:6" ht="24.75" customHeight="1">
      <c r="A15" s="18" t="s">
        <v>11</v>
      </c>
      <c r="B15" s="19" t="s">
        <v>13</v>
      </c>
      <c r="C15" s="19"/>
      <c r="D15" s="20" t="s">
        <v>14</v>
      </c>
      <c r="E15" s="40">
        <f>SUM(E16)</f>
        <v>145381.11</v>
      </c>
      <c r="F15" s="39"/>
    </row>
    <row r="16" spans="1:6" ht="24.75" customHeight="1">
      <c r="A16" s="18" t="s">
        <v>11</v>
      </c>
      <c r="B16" s="19" t="s">
        <v>13</v>
      </c>
      <c r="C16" s="16" t="s">
        <v>15</v>
      </c>
      <c r="D16" s="21" t="s">
        <v>16</v>
      </c>
      <c r="E16" s="41">
        <v>145381.11</v>
      </c>
      <c r="F16" s="39"/>
    </row>
    <row r="17" spans="1:6" ht="24.75" customHeight="1">
      <c r="A17" s="18"/>
      <c r="B17" s="19"/>
      <c r="C17" s="16"/>
      <c r="D17" s="12" t="s">
        <v>17</v>
      </c>
      <c r="E17" s="38">
        <f>E13+E12</f>
        <v>159000</v>
      </c>
      <c r="F17" s="39"/>
    </row>
    <row r="18" spans="1:6" ht="24.75" customHeight="1">
      <c r="A18" s="18"/>
      <c r="B18" s="19"/>
      <c r="C18" s="16"/>
      <c r="D18" s="12" t="s">
        <v>9</v>
      </c>
      <c r="E18" s="40"/>
      <c r="F18" s="42">
        <f>F19</f>
        <v>159000</v>
      </c>
    </row>
    <row r="19" spans="1:6" ht="24.75" customHeight="1">
      <c r="A19" s="15" t="s">
        <v>11</v>
      </c>
      <c r="B19" s="16"/>
      <c r="C19" s="16"/>
      <c r="D19" s="12" t="s">
        <v>12</v>
      </c>
      <c r="E19" s="40"/>
      <c r="F19" s="39">
        <f>F20</f>
        <v>159000</v>
      </c>
    </row>
    <row r="20" spans="1:6" ht="24.75" customHeight="1">
      <c r="A20" s="18" t="s">
        <v>11</v>
      </c>
      <c r="B20" s="19" t="s">
        <v>13</v>
      </c>
      <c r="C20" s="16"/>
      <c r="D20" s="20" t="s">
        <v>14</v>
      </c>
      <c r="E20" s="40"/>
      <c r="F20" s="39">
        <f>SUM(F21:F24)</f>
        <v>159000</v>
      </c>
    </row>
    <row r="21" spans="1:6" ht="24.75" customHeight="1">
      <c r="A21" s="18" t="s">
        <v>11</v>
      </c>
      <c r="B21" s="19" t="s">
        <v>13</v>
      </c>
      <c r="C21" s="16" t="s">
        <v>18</v>
      </c>
      <c r="D21" s="24" t="s">
        <v>19</v>
      </c>
      <c r="E21" s="40"/>
      <c r="F21" s="39">
        <v>47500</v>
      </c>
    </row>
    <row r="22" spans="1:6" ht="24.75" customHeight="1">
      <c r="A22" s="18" t="s">
        <v>11</v>
      </c>
      <c r="B22" s="19" t="s">
        <v>13</v>
      </c>
      <c r="C22" s="16" t="s">
        <v>20</v>
      </c>
      <c r="D22" s="24" t="s">
        <v>21</v>
      </c>
      <c r="E22" s="40"/>
      <c r="F22" s="39">
        <v>100000</v>
      </c>
    </row>
    <row r="23" spans="1:6" ht="24.75" customHeight="1">
      <c r="A23" s="18" t="s">
        <v>11</v>
      </c>
      <c r="B23" s="19" t="s">
        <v>13</v>
      </c>
      <c r="C23" s="16" t="s">
        <v>22</v>
      </c>
      <c r="D23" s="24" t="s">
        <v>23</v>
      </c>
      <c r="E23" s="40"/>
      <c r="F23" s="39">
        <v>4000</v>
      </c>
    </row>
    <row r="24" spans="1:6" ht="24.75" customHeight="1">
      <c r="A24" s="18" t="s">
        <v>11</v>
      </c>
      <c r="B24" s="19" t="s">
        <v>13</v>
      </c>
      <c r="C24" s="16" t="s">
        <v>24</v>
      </c>
      <c r="D24" s="25" t="s">
        <v>25</v>
      </c>
      <c r="E24" s="40"/>
      <c r="F24" s="39">
        <v>7500</v>
      </c>
    </row>
    <row r="25" spans="1:6" ht="24.75" customHeight="1" thickBot="1">
      <c r="A25" s="26"/>
      <c r="B25" s="27"/>
      <c r="C25" s="28"/>
      <c r="D25" s="29" t="s">
        <v>17</v>
      </c>
      <c r="E25" s="43"/>
      <c r="F25" s="44">
        <f>F18</f>
        <v>159000</v>
      </c>
    </row>
    <row r="26" spans="1:6" ht="24.75" customHeight="1" thickBot="1" thickTop="1">
      <c r="A26" s="531" t="s">
        <v>26</v>
      </c>
      <c r="B26" s="532"/>
      <c r="C26" s="532"/>
      <c r="D26" s="532"/>
      <c r="E26" s="45">
        <f>E17</f>
        <v>159000</v>
      </c>
      <c r="F26" s="46">
        <f>F25</f>
        <v>159000</v>
      </c>
    </row>
    <row r="27" spans="1:6" ht="13.5" thickTop="1">
      <c r="A27" s="34"/>
      <c r="B27" s="34"/>
      <c r="C27" s="34"/>
      <c r="E27" s="35"/>
      <c r="F27" s="35"/>
    </row>
    <row r="28" spans="1:6" ht="46.5" customHeight="1">
      <c r="A28" s="533" t="s">
        <v>27</v>
      </c>
      <c r="B28" s="534"/>
      <c r="C28" s="535" t="s">
        <v>28</v>
      </c>
      <c r="D28" s="535"/>
      <c r="E28" s="535"/>
      <c r="F28" s="535"/>
    </row>
    <row r="29" spans="1:6" ht="52.5" customHeight="1">
      <c r="A29" s="533" t="s">
        <v>29</v>
      </c>
      <c r="B29" s="534"/>
      <c r="C29" s="537" t="s">
        <v>30</v>
      </c>
      <c r="D29" s="537"/>
      <c r="E29" s="537"/>
      <c r="F29" s="537"/>
    </row>
    <row r="30" ht="15">
      <c r="C30" s="37"/>
    </row>
    <row r="31" spans="3:6" ht="25.5" customHeight="1">
      <c r="C31" s="37"/>
      <c r="D31" s="537"/>
      <c r="E31" s="537"/>
      <c r="F31" s="537"/>
    </row>
    <row r="38" ht="15" customHeight="1"/>
  </sheetData>
  <mergeCells count="11">
    <mergeCell ref="D31:F31"/>
    <mergeCell ref="A29:B29"/>
    <mergeCell ref="C29:F29"/>
    <mergeCell ref="A1:D1"/>
    <mergeCell ref="D3:F3"/>
    <mergeCell ref="A26:D26"/>
    <mergeCell ref="A28:B28"/>
    <mergeCell ref="C28:F28"/>
    <mergeCell ref="A6:F6"/>
    <mergeCell ref="A7:F7"/>
    <mergeCell ref="A8:F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43"/>
  <sheetViews>
    <sheetView workbookViewId="0" topLeftCell="A1">
      <selection activeCell="B4" sqref="B4"/>
    </sheetView>
  </sheetViews>
  <sheetFormatPr defaultColWidth="9.140625" defaultRowHeight="12.75"/>
  <cols>
    <col min="1" max="1" width="13.28125" style="50" customWidth="1"/>
    <col min="2" max="2" width="53.8515625" style="50" customWidth="1"/>
    <col min="3" max="3" width="13.421875" style="50" customWidth="1"/>
    <col min="4" max="5" width="12.28125" style="50" customWidth="1"/>
    <col min="6" max="6" width="13.00390625" style="50" customWidth="1"/>
    <col min="7" max="8" width="13.7109375" style="50" customWidth="1"/>
    <col min="9" max="16384" width="9.140625" style="50" customWidth="1"/>
  </cols>
  <sheetData>
    <row r="1" spans="1:8" ht="12.75">
      <c r="A1" s="556" t="s">
        <v>338</v>
      </c>
      <c r="B1" s="556"/>
      <c r="C1" s="556"/>
      <c r="D1" s="54"/>
      <c r="E1" s="167" t="s">
        <v>172</v>
      </c>
      <c r="F1" s="167"/>
      <c r="G1" s="168"/>
      <c r="H1" s="167"/>
    </row>
    <row r="2" spans="2:8" ht="12.75">
      <c r="B2" s="468" t="s">
        <v>337</v>
      </c>
      <c r="C2" s="54"/>
      <c r="D2" s="54"/>
      <c r="E2" s="167" t="s">
        <v>173</v>
      </c>
      <c r="F2" s="167"/>
      <c r="G2" s="168"/>
      <c r="H2" s="167"/>
    </row>
    <row r="3" spans="2:8" ht="12.75">
      <c r="B3" s="54"/>
      <c r="C3" s="54"/>
      <c r="D3" s="54"/>
      <c r="E3" s="167" t="s">
        <v>174</v>
      </c>
      <c r="F3" s="167"/>
      <c r="G3" s="168"/>
      <c r="H3" s="167"/>
    </row>
    <row r="5" spans="1:8" ht="15.75" customHeight="1">
      <c r="A5" s="557" t="s">
        <v>175</v>
      </c>
      <c r="B5" s="558"/>
      <c r="C5" s="558"/>
      <c r="D5" s="558"/>
      <c r="E5" s="558"/>
      <c r="F5" s="558"/>
      <c r="G5" s="558"/>
      <c r="H5" s="559"/>
    </row>
    <row r="6" ht="13.5" thickBot="1"/>
    <row r="7" spans="1:8" ht="13.5" thickTop="1">
      <c r="A7" s="544" t="s">
        <v>176</v>
      </c>
      <c r="B7" s="546" t="s">
        <v>177</v>
      </c>
      <c r="C7" s="546" t="s">
        <v>178</v>
      </c>
      <c r="D7" s="546" t="s">
        <v>179</v>
      </c>
      <c r="E7" s="546"/>
      <c r="F7" s="546"/>
      <c r="G7" s="546"/>
      <c r="H7" s="548"/>
    </row>
    <row r="8" spans="1:8" ht="24.75" thickBot="1">
      <c r="A8" s="545"/>
      <c r="B8" s="547"/>
      <c r="C8" s="547"/>
      <c r="D8" s="169" t="s">
        <v>180</v>
      </c>
      <c r="E8" s="169" t="s">
        <v>181</v>
      </c>
      <c r="F8" s="169" t="s">
        <v>182</v>
      </c>
      <c r="G8" s="169" t="s">
        <v>183</v>
      </c>
      <c r="H8" s="170" t="s">
        <v>171</v>
      </c>
    </row>
    <row r="9" spans="1:8" ht="16.5" customHeight="1" thickTop="1">
      <c r="A9" s="550" t="s">
        <v>184</v>
      </c>
      <c r="B9" s="551"/>
      <c r="C9" s="551"/>
      <c r="D9" s="551"/>
      <c r="E9" s="551"/>
      <c r="F9" s="551"/>
      <c r="G9" s="551"/>
      <c r="H9" s="552"/>
    </row>
    <row r="10" spans="1:8" ht="12.75">
      <c r="A10" s="553">
        <v>2009</v>
      </c>
      <c r="B10" s="171" t="s">
        <v>185</v>
      </c>
      <c r="C10" s="172">
        <v>1370000</v>
      </c>
      <c r="D10" s="172">
        <v>59479</v>
      </c>
      <c r="E10" s="172">
        <v>461521</v>
      </c>
      <c r="F10" s="172"/>
      <c r="G10" s="172">
        <v>129000</v>
      </c>
      <c r="H10" s="173">
        <f>SUM(D10:G10)</f>
        <v>650000</v>
      </c>
    </row>
    <row r="11" spans="1:8" ht="13.5" thickBot="1">
      <c r="A11" s="554"/>
      <c r="B11" s="171" t="s">
        <v>186</v>
      </c>
      <c r="C11" s="174">
        <v>1700000</v>
      </c>
      <c r="D11" s="174">
        <v>62177</v>
      </c>
      <c r="E11" s="174">
        <v>90000</v>
      </c>
      <c r="F11" s="174">
        <v>0</v>
      </c>
      <c r="G11" s="174">
        <v>100000</v>
      </c>
      <c r="H11" s="175">
        <f>SUM(D11:G11)</f>
        <v>252177</v>
      </c>
    </row>
    <row r="12" spans="1:8" ht="14.25" thickBot="1" thickTop="1">
      <c r="A12" s="237" t="s">
        <v>17</v>
      </c>
      <c r="B12" s="177" t="s">
        <v>187</v>
      </c>
      <c r="C12" s="178" t="s">
        <v>187</v>
      </c>
      <c r="D12" s="178">
        <f>SUM(D10:D11)</f>
        <v>121656</v>
      </c>
      <c r="E12" s="178">
        <f>SUM(E10:E11)</f>
        <v>551521</v>
      </c>
      <c r="F12" s="178">
        <f>SUM(F11:F11)</f>
        <v>0</v>
      </c>
      <c r="G12" s="178">
        <f>SUM(G10:G11)</f>
        <v>229000</v>
      </c>
      <c r="H12" s="179">
        <f>SUM(H10:H11)</f>
        <v>902177</v>
      </c>
    </row>
    <row r="13" spans="1:8" ht="14.25" thickBot="1" thickTop="1">
      <c r="A13" s="139">
        <v>2011</v>
      </c>
      <c r="B13" s="171" t="s">
        <v>188</v>
      </c>
      <c r="C13" s="17">
        <v>55000</v>
      </c>
      <c r="D13" s="17">
        <v>15000</v>
      </c>
      <c r="E13" s="17">
        <v>40000</v>
      </c>
      <c r="F13" s="17">
        <v>0</v>
      </c>
      <c r="G13" s="17">
        <v>0</v>
      </c>
      <c r="H13" s="14">
        <f>SUM(D13:G13)</f>
        <v>55000</v>
      </c>
    </row>
    <row r="14" spans="1:8" ht="14.25" thickBot="1" thickTop="1">
      <c r="A14" s="237" t="s">
        <v>17</v>
      </c>
      <c r="B14" s="180" t="s">
        <v>187</v>
      </c>
      <c r="C14" s="181" t="s">
        <v>187</v>
      </c>
      <c r="D14" s="181">
        <f>SUM(D13:D13)</f>
        <v>15000</v>
      </c>
      <c r="E14" s="181">
        <f>SUM(E13:E13)</f>
        <v>40000</v>
      </c>
      <c r="F14" s="181">
        <f>SUM(F13:F13)</f>
        <v>0</v>
      </c>
      <c r="G14" s="181">
        <f>SUM(G13:G13)</f>
        <v>0</v>
      </c>
      <c r="H14" s="182">
        <f>SUM(H13:H13)</f>
        <v>55000</v>
      </c>
    </row>
    <row r="15" spans="1:8" ht="17.25" thickBot="1" thickTop="1">
      <c r="A15" s="541" t="s">
        <v>189</v>
      </c>
      <c r="B15" s="542"/>
      <c r="C15" s="542"/>
      <c r="D15" s="542"/>
      <c r="E15" s="542"/>
      <c r="F15" s="542"/>
      <c r="G15" s="542"/>
      <c r="H15" s="543"/>
    </row>
    <row r="16" spans="1:8" ht="26.25" thickTop="1">
      <c r="A16" s="549">
        <v>2009</v>
      </c>
      <c r="B16" s="183" t="s">
        <v>190</v>
      </c>
      <c r="C16" s="184">
        <v>4735636</v>
      </c>
      <c r="D16" s="184">
        <f>282126+70000</f>
        <v>352126</v>
      </c>
      <c r="E16" s="184">
        <v>0</v>
      </c>
      <c r="F16" s="184">
        <v>1442744</v>
      </c>
      <c r="G16" s="184">
        <v>0</v>
      </c>
      <c r="H16" s="185">
        <f>SUM(D16:G16)</f>
        <v>1794870</v>
      </c>
    </row>
    <row r="17" spans="1:8" ht="12.75">
      <c r="A17" s="539"/>
      <c r="B17" s="186" t="s">
        <v>191</v>
      </c>
      <c r="C17" s="187">
        <v>630000</v>
      </c>
      <c r="D17" s="187">
        <v>500000</v>
      </c>
      <c r="E17" s="187">
        <v>80000</v>
      </c>
      <c r="F17" s="187">
        <v>0</v>
      </c>
      <c r="G17" s="187">
        <v>0</v>
      </c>
      <c r="H17" s="188">
        <f>SUM(D17:G17)</f>
        <v>580000</v>
      </c>
    </row>
    <row r="18" spans="1:8" ht="25.5">
      <c r="A18" s="539"/>
      <c r="B18" s="186" t="s">
        <v>192</v>
      </c>
      <c r="C18" s="189">
        <v>930000</v>
      </c>
      <c r="D18" s="189">
        <v>421885</v>
      </c>
      <c r="E18" s="189"/>
      <c r="F18" s="189"/>
      <c r="G18" s="189"/>
      <c r="H18" s="188">
        <f>SUM(D18:G18)</f>
        <v>421885</v>
      </c>
    </row>
    <row r="19" spans="1:8" ht="12.75">
      <c r="A19" s="539"/>
      <c r="B19" s="190" t="s">
        <v>193</v>
      </c>
      <c r="C19" s="187">
        <v>380000</v>
      </c>
      <c r="D19" s="187">
        <v>320000</v>
      </c>
      <c r="E19" s="187">
        <v>60000</v>
      </c>
      <c r="F19" s="187"/>
      <c r="G19" s="187"/>
      <c r="H19" s="188">
        <f>SUM(D19:G19)</f>
        <v>380000</v>
      </c>
    </row>
    <row r="20" spans="1:8" ht="13.5" thickBot="1">
      <c r="A20" s="555"/>
      <c r="B20" s="191" t="s">
        <v>194</v>
      </c>
      <c r="C20" s="192">
        <v>500204</v>
      </c>
      <c r="D20" s="192">
        <v>250204</v>
      </c>
      <c r="E20" s="192">
        <v>250000</v>
      </c>
      <c r="F20" s="192">
        <v>0</v>
      </c>
      <c r="G20" s="192">
        <v>0</v>
      </c>
      <c r="H20" s="193">
        <f>SUM(D20:G20)</f>
        <v>500204</v>
      </c>
    </row>
    <row r="21" spans="1:8" ht="14.25" thickBot="1" thickTop="1">
      <c r="A21" s="237" t="s">
        <v>17</v>
      </c>
      <c r="B21" s="194" t="s">
        <v>187</v>
      </c>
      <c r="C21" s="181" t="s">
        <v>187</v>
      </c>
      <c r="D21" s="181">
        <f>SUM(D15:D20)</f>
        <v>1844215</v>
      </c>
      <c r="E21" s="181">
        <f>SUM(E15:E20)</f>
        <v>390000</v>
      </c>
      <c r="F21" s="181">
        <f>SUM(F15:F20)</f>
        <v>1442744</v>
      </c>
      <c r="G21" s="181">
        <f>SUM(G15:G20)</f>
        <v>0</v>
      </c>
      <c r="H21" s="182">
        <f>SUM(H15:H20)</f>
        <v>3676959</v>
      </c>
    </row>
    <row r="22" spans="1:8" ht="13.5" thickTop="1">
      <c r="A22" s="538">
        <v>2010</v>
      </c>
      <c r="B22" s="195" t="s">
        <v>195</v>
      </c>
      <c r="C22" s="196">
        <v>500000</v>
      </c>
      <c r="D22" s="196">
        <v>220000</v>
      </c>
      <c r="E22" s="196">
        <v>0</v>
      </c>
      <c r="F22" s="196">
        <v>280000</v>
      </c>
      <c r="G22" s="196"/>
      <c r="H22" s="197">
        <f>SUM(D22:G22)</f>
        <v>500000</v>
      </c>
    </row>
    <row r="23" spans="1:8" ht="25.5">
      <c r="A23" s="539"/>
      <c r="B23" s="183" t="s">
        <v>196</v>
      </c>
      <c r="C23" s="198">
        <v>25000</v>
      </c>
      <c r="D23" s="198">
        <v>25000</v>
      </c>
      <c r="E23" s="198"/>
      <c r="F23" s="198"/>
      <c r="G23" s="198"/>
      <c r="H23" s="199">
        <f>SUM(D23:G23)</f>
        <v>25000</v>
      </c>
    </row>
    <row r="24" spans="1:8" ht="26.25" thickBot="1">
      <c r="A24" s="540"/>
      <c r="B24" s="200" t="s">
        <v>197</v>
      </c>
      <c r="C24" s="201">
        <v>60000</v>
      </c>
      <c r="D24" s="201">
        <v>60000</v>
      </c>
      <c r="E24" s="201"/>
      <c r="F24" s="201"/>
      <c r="G24" s="201"/>
      <c r="H24" s="202">
        <f>SUM(D24:G24)</f>
        <v>60000</v>
      </c>
    </row>
    <row r="25" spans="1:8" ht="14.25" thickBot="1" thickTop="1">
      <c r="A25" s="237" t="s">
        <v>17</v>
      </c>
      <c r="B25" s="194" t="s">
        <v>187</v>
      </c>
      <c r="C25" s="181" t="s">
        <v>187</v>
      </c>
      <c r="D25" s="181">
        <f>SUM(D22:D24)</f>
        <v>305000</v>
      </c>
      <c r="E25" s="181">
        <f>SUM(E22:E24)</f>
        <v>0</v>
      </c>
      <c r="F25" s="181">
        <f>SUM(F22:F24)</f>
        <v>280000</v>
      </c>
      <c r="G25" s="181">
        <f>SUM(G22:G24)</f>
        <v>0</v>
      </c>
      <c r="H25" s="182">
        <f>SUM(H22:H24)</f>
        <v>585000</v>
      </c>
    </row>
    <row r="26" spans="1:8" ht="13.5" thickTop="1">
      <c r="A26" s="539">
        <v>2011</v>
      </c>
      <c r="B26" s="183" t="s">
        <v>198</v>
      </c>
      <c r="C26" s="198">
        <v>250000</v>
      </c>
      <c r="D26" s="198">
        <v>250000</v>
      </c>
      <c r="E26" s="198"/>
      <c r="F26" s="198"/>
      <c r="G26" s="198"/>
      <c r="H26" s="188">
        <f>SUM(D26:G26)</f>
        <v>250000</v>
      </c>
    </row>
    <row r="27" spans="1:8" ht="25.5">
      <c r="A27" s="539"/>
      <c r="B27" s="183" t="s">
        <v>199</v>
      </c>
      <c r="C27" s="198">
        <v>30000</v>
      </c>
      <c r="D27" s="198">
        <v>30000</v>
      </c>
      <c r="E27" s="198"/>
      <c r="F27" s="198"/>
      <c r="G27" s="198"/>
      <c r="H27" s="188">
        <f>SUM(D27:G27)</f>
        <v>30000</v>
      </c>
    </row>
    <row r="28" spans="1:8" ht="13.5" thickBot="1">
      <c r="A28" s="539"/>
      <c r="B28" s="183" t="s">
        <v>200</v>
      </c>
      <c r="C28" s="198">
        <v>500000</v>
      </c>
      <c r="D28" s="198">
        <v>350000</v>
      </c>
      <c r="E28" s="198">
        <v>150000</v>
      </c>
      <c r="F28" s="198"/>
      <c r="G28" s="198"/>
      <c r="H28" s="188">
        <f>SUM(D28:G28)</f>
        <v>500000</v>
      </c>
    </row>
    <row r="29" spans="1:8" ht="14.25" thickBot="1" thickTop="1">
      <c r="A29" s="176" t="s">
        <v>17</v>
      </c>
      <c r="B29" s="194" t="s">
        <v>187</v>
      </c>
      <c r="C29" s="181" t="s">
        <v>187</v>
      </c>
      <c r="D29" s="181">
        <f>SUM(D26:D28)</f>
        <v>630000</v>
      </c>
      <c r="E29" s="181">
        <f>SUM(E26:E28)</f>
        <v>150000</v>
      </c>
      <c r="F29" s="181">
        <f>SUM(F26:F28)</f>
        <v>0</v>
      </c>
      <c r="G29" s="181">
        <f>SUM(G26:G28)</f>
        <v>0</v>
      </c>
      <c r="H29" s="182">
        <f>SUM(H26:H28)</f>
        <v>780000</v>
      </c>
    </row>
    <row r="30" spans="1:9" ht="13.5" thickTop="1">
      <c r="A30" s="203"/>
      <c r="B30" s="204"/>
      <c r="C30" s="205"/>
      <c r="D30" s="205"/>
      <c r="E30" s="205"/>
      <c r="F30" s="205"/>
      <c r="G30" s="205"/>
      <c r="H30" s="205"/>
      <c r="I30" s="206"/>
    </row>
    <row r="31" spans="1:9" ht="12.75">
      <c r="A31" s="207"/>
      <c r="B31" s="208"/>
      <c r="C31" s="209"/>
      <c r="D31" s="209"/>
      <c r="E31" s="209"/>
      <c r="F31" s="209"/>
      <c r="G31" s="209"/>
      <c r="H31" s="209"/>
      <c r="I31" s="206"/>
    </row>
    <row r="32" spans="1:9" ht="12.75">
      <c r="A32" s="207"/>
      <c r="B32" s="208"/>
      <c r="C32" s="209"/>
      <c r="D32" s="209"/>
      <c r="E32" s="209"/>
      <c r="F32" s="209"/>
      <c r="G32" s="209"/>
      <c r="H32" s="209"/>
      <c r="I32" s="206"/>
    </row>
    <row r="33" spans="1:9" ht="12.75">
      <c r="A33" s="207"/>
      <c r="B33" s="208"/>
      <c r="C33" s="209"/>
      <c r="D33" s="209"/>
      <c r="E33" s="209"/>
      <c r="F33" s="209"/>
      <c r="G33" s="209"/>
      <c r="H33" s="209"/>
      <c r="I33" s="206"/>
    </row>
    <row r="34" spans="1:9" ht="12.75">
      <c r="A34" s="207"/>
      <c r="B34" s="208"/>
      <c r="C34" s="209"/>
      <c r="D34" s="209"/>
      <c r="E34" s="209"/>
      <c r="F34" s="209"/>
      <c r="G34" s="209"/>
      <c r="H34" s="209"/>
      <c r="I34" s="206"/>
    </row>
    <row r="35" spans="1:9" ht="12.75">
      <c r="A35" s="207"/>
      <c r="B35" s="208"/>
      <c r="C35" s="209"/>
      <c r="D35" s="209"/>
      <c r="E35" s="209"/>
      <c r="F35" s="209"/>
      <c r="G35" s="209"/>
      <c r="H35" s="209"/>
      <c r="I35" s="206"/>
    </row>
    <row r="36" spans="1:9" ht="12.75">
      <c r="A36" s="207"/>
      <c r="B36" s="208"/>
      <c r="C36" s="209"/>
      <c r="D36" s="209"/>
      <c r="E36" s="209"/>
      <c r="F36" s="209"/>
      <c r="G36" s="209"/>
      <c r="H36" s="209"/>
      <c r="I36" s="206"/>
    </row>
    <row r="37" spans="1:9" ht="13.5" thickBot="1">
      <c r="A37" s="210"/>
      <c r="B37" s="211"/>
      <c r="C37" s="212"/>
      <c r="D37" s="212"/>
      <c r="E37" s="212"/>
      <c r="F37" s="212"/>
      <c r="G37" s="212"/>
      <c r="H37" s="212"/>
      <c r="I37" s="206"/>
    </row>
    <row r="38" spans="1:8" ht="13.5" thickTop="1">
      <c r="A38" s="544" t="s">
        <v>176</v>
      </c>
      <c r="B38" s="546" t="s">
        <v>177</v>
      </c>
      <c r="C38" s="546" t="s">
        <v>178</v>
      </c>
      <c r="D38" s="546" t="s">
        <v>179</v>
      </c>
      <c r="E38" s="546"/>
      <c r="F38" s="546"/>
      <c r="G38" s="546"/>
      <c r="H38" s="548"/>
    </row>
    <row r="39" spans="1:8" ht="24.75" thickBot="1">
      <c r="A39" s="545"/>
      <c r="B39" s="547"/>
      <c r="C39" s="547"/>
      <c r="D39" s="169" t="s">
        <v>180</v>
      </c>
      <c r="E39" s="169" t="s">
        <v>181</v>
      </c>
      <c r="F39" s="169" t="s">
        <v>182</v>
      </c>
      <c r="G39" s="169" t="s">
        <v>183</v>
      </c>
      <c r="H39" s="170" t="s">
        <v>171</v>
      </c>
    </row>
    <row r="40" spans="1:8" ht="17.25" thickBot="1" thickTop="1">
      <c r="A40" s="541" t="s">
        <v>201</v>
      </c>
      <c r="B40" s="542"/>
      <c r="C40" s="542"/>
      <c r="D40" s="542"/>
      <c r="E40" s="542"/>
      <c r="F40" s="542"/>
      <c r="G40" s="542"/>
      <c r="H40" s="543"/>
    </row>
    <row r="41" spans="1:8" ht="26.25" thickTop="1">
      <c r="A41" s="549">
        <v>2009</v>
      </c>
      <c r="B41" s="171" t="s">
        <v>202</v>
      </c>
      <c r="C41" s="184">
        <v>3252848</v>
      </c>
      <c r="D41" s="184">
        <v>1372848</v>
      </c>
      <c r="E41" s="184">
        <v>0</v>
      </c>
      <c r="F41" s="184">
        <v>0</v>
      </c>
      <c r="G41" s="184">
        <v>0</v>
      </c>
      <c r="H41" s="185">
        <f>SUM(D41:G41)</f>
        <v>1372848</v>
      </c>
    </row>
    <row r="42" spans="1:8" ht="12.75">
      <c r="A42" s="539"/>
      <c r="B42" s="213" t="s">
        <v>203</v>
      </c>
      <c r="C42" s="189">
        <v>72000</v>
      </c>
      <c r="D42" s="189">
        <v>44500</v>
      </c>
      <c r="E42" s="189"/>
      <c r="F42" s="189"/>
      <c r="G42" s="189"/>
      <c r="H42" s="214">
        <f>SUM(D42:G42)</f>
        <v>44500</v>
      </c>
    </row>
    <row r="43" spans="1:8" ht="39" thickBot="1">
      <c r="A43" s="539"/>
      <c r="B43" s="215" t="s">
        <v>204</v>
      </c>
      <c r="C43" s="216">
        <v>1200000</v>
      </c>
      <c r="D43" s="216">
        <v>200000</v>
      </c>
      <c r="E43" s="216"/>
      <c r="F43" s="216"/>
      <c r="G43" s="216"/>
      <c r="H43" s="214">
        <f>SUM(D43:G43)</f>
        <v>200000</v>
      </c>
    </row>
    <row r="44" spans="1:8" ht="14.25" thickBot="1" thickTop="1">
      <c r="A44" s="237" t="s">
        <v>17</v>
      </c>
      <c r="B44" s="194" t="s">
        <v>187</v>
      </c>
      <c r="C44" s="181" t="s">
        <v>187</v>
      </c>
      <c r="D44" s="181">
        <f>SUM(D40:D43)</f>
        <v>1617348</v>
      </c>
      <c r="E44" s="181">
        <f>SUM(E40:E43)</f>
        <v>0</v>
      </c>
      <c r="F44" s="181">
        <f>SUM(F40:F43)</f>
        <v>0</v>
      </c>
      <c r="G44" s="181">
        <f>SUM(G40:G43)</f>
        <v>0</v>
      </c>
      <c r="H44" s="182">
        <f>SUM(H41:H43)</f>
        <v>1617348</v>
      </c>
    </row>
    <row r="45" spans="1:8" ht="39.75" thickBot="1" thickTop="1">
      <c r="A45" s="236">
        <v>2010</v>
      </c>
      <c r="B45" s="200" t="s">
        <v>204</v>
      </c>
      <c r="C45" s="217">
        <v>1200000</v>
      </c>
      <c r="D45" s="217">
        <v>200000</v>
      </c>
      <c r="E45" s="217"/>
      <c r="F45" s="217"/>
      <c r="G45" s="217"/>
      <c r="H45" s="218">
        <f>SUM(D45:G45)</f>
        <v>200000</v>
      </c>
    </row>
    <row r="46" spans="1:8" ht="14.25" thickBot="1" thickTop="1">
      <c r="A46" s="237" t="s">
        <v>17</v>
      </c>
      <c r="B46" s="194" t="s">
        <v>187</v>
      </c>
      <c r="C46" s="181" t="s">
        <v>187</v>
      </c>
      <c r="D46" s="181">
        <f>SUM(D45:D45)</f>
        <v>200000</v>
      </c>
      <c r="E46" s="181">
        <f>SUM(E45:E45)</f>
        <v>0</v>
      </c>
      <c r="F46" s="181">
        <f>SUM(F45:F45)</f>
        <v>0</v>
      </c>
      <c r="G46" s="181">
        <f>SUM(G45:G45)</f>
        <v>0</v>
      </c>
      <c r="H46" s="182">
        <f>SUM(H45:H45)</f>
        <v>200000</v>
      </c>
    </row>
    <row r="47" spans="1:8" ht="39.75" thickBot="1" thickTop="1">
      <c r="A47" s="234">
        <v>2011</v>
      </c>
      <c r="B47" s="219" t="s">
        <v>204</v>
      </c>
      <c r="C47" s="196">
        <v>1200000</v>
      </c>
      <c r="D47" s="196">
        <v>200000</v>
      </c>
      <c r="E47" s="196"/>
      <c r="F47" s="196"/>
      <c r="G47" s="196"/>
      <c r="H47" s="197">
        <f>SUM(D47:G47)</f>
        <v>200000</v>
      </c>
    </row>
    <row r="48" spans="1:8" ht="14.25" thickBot="1" thickTop="1">
      <c r="A48" s="176" t="s">
        <v>17</v>
      </c>
      <c r="B48" s="194" t="s">
        <v>187</v>
      </c>
      <c r="C48" s="181" t="s">
        <v>187</v>
      </c>
      <c r="D48" s="181">
        <f>SUM(D47:D47)</f>
        <v>200000</v>
      </c>
      <c r="E48" s="181">
        <f>SUM(E47:E47)</f>
        <v>0</v>
      </c>
      <c r="F48" s="181">
        <f>SUM(F47:F47)</f>
        <v>0</v>
      </c>
      <c r="G48" s="181">
        <f>SUM(G47:G47)</f>
        <v>0</v>
      </c>
      <c r="H48" s="182">
        <f>SUM(H47:H47)</f>
        <v>200000</v>
      </c>
    </row>
    <row r="49" spans="1:8" ht="17.25" thickBot="1" thickTop="1">
      <c r="A49" s="541" t="s">
        <v>205</v>
      </c>
      <c r="B49" s="542"/>
      <c r="C49" s="542"/>
      <c r="D49" s="542"/>
      <c r="E49" s="542"/>
      <c r="F49" s="542"/>
      <c r="G49" s="542"/>
      <c r="H49" s="543"/>
    </row>
    <row r="50" spans="1:8" ht="51.75" thickTop="1">
      <c r="A50" s="538">
        <v>2009</v>
      </c>
      <c r="B50" s="190" t="s">
        <v>206</v>
      </c>
      <c r="C50" s="220">
        <v>1000000</v>
      </c>
      <c r="D50" s="220">
        <v>475000</v>
      </c>
      <c r="E50" s="220">
        <v>0</v>
      </c>
      <c r="F50" s="220">
        <v>0</v>
      </c>
      <c r="G50" s="220">
        <v>475000</v>
      </c>
      <c r="H50" s="221">
        <f aca="true" t="shared" si="0" ref="H50:H55">SUM(D50:G50)</f>
        <v>950000</v>
      </c>
    </row>
    <row r="51" spans="1:8" ht="76.5">
      <c r="A51" s="539"/>
      <c r="B51" s="222" t="s">
        <v>207</v>
      </c>
      <c r="C51" s="172">
        <v>740000</v>
      </c>
      <c r="D51" s="172">
        <v>71156</v>
      </c>
      <c r="E51" s="172">
        <v>0</v>
      </c>
      <c r="F51" s="172">
        <v>0</v>
      </c>
      <c r="G51" s="172">
        <v>355600</v>
      </c>
      <c r="H51" s="173">
        <f t="shared" si="0"/>
        <v>426756</v>
      </c>
    </row>
    <row r="52" spans="1:8" ht="38.25">
      <c r="A52" s="539"/>
      <c r="B52" s="171" t="s">
        <v>208</v>
      </c>
      <c r="C52" s="172">
        <v>39737964</v>
      </c>
      <c r="D52" s="172">
        <v>464387</v>
      </c>
      <c r="E52" s="172"/>
      <c r="F52" s="172">
        <v>0</v>
      </c>
      <c r="G52" s="172">
        <v>0</v>
      </c>
      <c r="H52" s="173">
        <f t="shared" si="0"/>
        <v>464387</v>
      </c>
    </row>
    <row r="53" spans="1:8" ht="18.75" customHeight="1">
      <c r="A53" s="539"/>
      <c r="B53" s="171" t="s">
        <v>209</v>
      </c>
      <c r="C53" s="172">
        <v>7846790</v>
      </c>
      <c r="D53" s="172">
        <v>2000000</v>
      </c>
      <c r="E53" s="172"/>
      <c r="F53" s="172"/>
      <c r="G53" s="172"/>
      <c r="H53" s="173">
        <f t="shared" si="0"/>
        <v>2000000</v>
      </c>
    </row>
    <row r="54" spans="1:8" ht="12.75">
      <c r="A54" s="539"/>
      <c r="B54" s="171" t="s">
        <v>236</v>
      </c>
      <c r="C54" s="172">
        <v>2812416</v>
      </c>
      <c r="D54" s="172">
        <v>309707</v>
      </c>
      <c r="E54" s="172">
        <v>332593</v>
      </c>
      <c r="F54" s="172"/>
      <c r="G54" s="172">
        <v>407700</v>
      </c>
      <c r="H54" s="173">
        <f t="shared" si="0"/>
        <v>1050000</v>
      </c>
    </row>
    <row r="55" spans="1:8" ht="26.25" thickBot="1">
      <c r="A55" s="540"/>
      <c r="B55" s="171" t="s">
        <v>210</v>
      </c>
      <c r="C55" s="192">
        <v>8385086</v>
      </c>
      <c r="D55" s="192">
        <v>100000</v>
      </c>
      <c r="E55" s="192">
        <v>0</v>
      </c>
      <c r="F55" s="192">
        <v>0</v>
      </c>
      <c r="G55" s="192">
        <v>0</v>
      </c>
      <c r="H55" s="193">
        <f t="shared" si="0"/>
        <v>100000</v>
      </c>
    </row>
    <row r="56" spans="1:8" ht="14.25" thickBot="1" thickTop="1">
      <c r="A56" s="176" t="s">
        <v>17</v>
      </c>
      <c r="B56" s="194" t="s">
        <v>187</v>
      </c>
      <c r="C56" s="181" t="s">
        <v>187</v>
      </c>
      <c r="D56" s="181">
        <f>SUM(D50:D55)</f>
        <v>3420250</v>
      </c>
      <c r="E56" s="181">
        <f>SUM(E50:E55)</f>
        <v>332593</v>
      </c>
      <c r="F56" s="181">
        <f>SUM(F50:F55)</f>
        <v>0</v>
      </c>
      <c r="G56" s="181">
        <f>SUM(G50:G55)</f>
        <v>1238300</v>
      </c>
      <c r="H56" s="182">
        <f>SUM(H50:H55)</f>
        <v>4991143</v>
      </c>
    </row>
    <row r="57" spans="1:9" ht="13.5" thickTop="1">
      <c r="A57" s="203"/>
      <c r="B57" s="204"/>
      <c r="C57" s="205"/>
      <c r="D57" s="205"/>
      <c r="E57" s="205"/>
      <c r="F57" s="205"/>
      <c r="G57" s="205"/>
      <c r="H57" s="205"/>
      <c r="I57" s="206"/>
    </row>
    <row r="58" spans="1:9" ht="12.75">
      <c r="A58" s="207"/>
      <c r="B58" s="208"/>
      <c r="C58" s="209"/>
      <c r="D58" s="209"/>
      <c r="E58" s="209"/>
      <c r="F58" s="209"/>
      <c r="G58" s="209"/>
      <c r="H58" s="209"/>
      <c r="I58" s="206"/>
    </row>
    <row r="59" spans="1:9" ht="12.75">
      <c r="A59" s="207"/>
      <c r="B59" s="208"/>
      <c r="C59" s="209"/>
      <c r="D59" s="209"/>
      <c r="E59" s="209"/>
      <c r="F59" s="209"/>
      <c r="G59" s="209"/>
      <c r="H59" s="209"/>
      <c r="I59" s="206"/>
    </row>
    <row r="60" spans="1:9" ht="12.75">
      <c r="A60" s="207"/>
      <c r="B60" s="208"/>
      <c r="C60" s="209"/>
      <c r="D60" s="209"/>
      <c r="E60" s="209"/>
      <c r="F60" s="209"/>
      <c r="G60" s="209"/>
      <c r="H60" s="209"/>
      <c r="I60" s="206"/>
    </row>
    <row r="61" spans="1:9" ht="13.5" thickBot="1">
      <c r="A61" s="210"/>
      <c r="B61" s="211"/>
      <c r="C61" s="212"/>
      <c r="D61" s="212"/>
      <c r="E61" s="212"/>
      <c r="F61" s="212"/>
      <c r="G61" s="212"/>
      <c r="H61" s="212"/>
      <c r="I61" s="206"/>
    </row>
    <row r="62" spans="1:8" ht="13.5" thickTop="1">
      <c r="A62" s="544" t="s">
        <v>176</v>
      </c>
      <c r="B62" s="546" t="s">
        <v>177</v>
      </c>
      <c r="C62" s="546" t="s">
        <v>178</v>
      </c>
      <c r="D62" s="546" t="s">
        <v>179</v>
      </c>
      <c r="E62" s="546"/>
      <c r="F62" s="546"/>
      <c r="G62" s="546"/>
      <c r="H62" s="548"/>
    </row>
    <row r="63" spans="1:8" ht="24.75" thickBot="1">
      <c r="A63" s="545"/>
      <c r="B63" s="547"/>
      <c r="C63" s="547"/>
      <c r="D63" s="169" t="s">
        <v>180</v>
      </c>
      <c r="E63" s="169" t="s">
        <v>181</v>
      </c>
      <c r="F63" s="169" t="s">
        <v>182</v>
      </c>
      <c r="G63" s="169" t="s">
        <v>183</v>
      </c>
      <c r="H63" s="170" t="s">
        <v>171</v>
      </c>
    </row>
    <row r="64" spans="1:8" ht="17.25" thickBot="1" thickTop="1">
      <c r="A64" s="541" t="s">
        <v>205</v>
      </c>
      <c r="B64" s="542"/>
      <c r="C64" s="542"/>
      <c r="D64" s="542"/>
      <c r="E64" s="542"/>
      <c r="F64" s="542"/>
      <c r="G64" s="542"/>
      <c r="H64" s="543"/>
    </row>
    <row r="65" spans="1:8" ht="39" thickTop="1">
      <c r="A65" s="539">
        <v>2010</v>
      </c>
      <c r="B65" s="171" t="s">
        <v>211</v>
      </c>
      <c r="C65" s="172">
        <v>39737964</v>
      </c>
      <c r="D65" s="187">
        <v>2450569</v>
      </c>
      <c r="E65" s="187">
        <v>0</v>
      </c>
      <c r="F65" s="187">
        <v>8451334</v>
      </c>
      <c r="G65" s="187">
        <v>2344084</v>
      </c>
      <c r="H65" s="188">
        <f>SUM(D65:G65)</f>
        <v>13245987</v>
      </c>
    </row>
    <row r="66" spans="1:8" ht="17.25" customHeight="1">
      <c r="A66" s="539"/>
      <c r="B66" s="171" t="s">
        <v>209</v>
      </c>
      <c r="C66" s="172">
        <v>7846790</v>
      </c>
      <c r="D66" s="172">
        <v>2000000</v>
      </c>
      <c r="E66" s="172"/>
      <c r="F66" s="172"/>
      <c r="G66" s="172"/>
      <c r="H66" s="173">
        <f>SUM(D66:G66)</f>
        <v>2000000</v>
      </c>
    </row>
    <row r="67" spans="1:8" ht="51">
      <c r="A67" s="539"/>
      <c r="B67" s="223" t="s">
        <v>206</v>
      </c>
      <c r="C67" s="172">
        <v>1000000</v>
      </c>
      <c r="D67" s="224">
        <v>25000</v>
      </c>
      <c r="E67" s="224">
        <v>25000</v>
      </c>
      <c r="F67" s="224"/>
      <c r="G67" s="224"/>
      <c r="H67" s="188">
        <f>SUM(D67:G67)</f>
        <v>50000</v>
      </c>
    </row>
    <row r="68" spans="1:8" ht="51.75" thickBot="1">
      <c r="A68" s="540"/>
      <c r="B68" s="225" t="s">
        <v>212</v>
      </c>
      <c r="C68" s="192">
        <v>10900000</v>
      </c>
      <c r="D68" s="192">
        <v>2950000</v>
      </c>
      <c r="E68" s="192"/>
      <c r="F68" s="192">
        <v>1500000</v>
      </c>
      <c r="G68" s="192"/>
      <c r="H68" s="218">
        <f>SUM(D68:G68)</f>
        <v>4450000</v>
      </c>
    </row>
    <row r="69" spans="1:8" ht="14.25" thickBot="1" thickTop="1">
      <c r="A69" s="176" t="s">
        <v>17</v>
      </c>
      <c r="B69" s="194" t="s">
        <v>187</v>
      </c>
      <c r="C69" s="181" t="s">
        <v>187</v>
      </c>
      <c r="D69" s="181">
        <f>SUM(D65:D68)</f>
        <v>7425569</v>
      </c>
      <c r="E69" s="181">
        <f>SUM(E65:E68)</f>
        <v>25000</v>
      </c>
      <c r="F69" s="181">
        <f>SUM(F65:F68)</f>
        <v>9951334</v>
      </c>
      <c r="G69" s="181">
        <f>SUM(G65:G68)</f>
        <v>2344084</v>
      </c>
      <c r="H69" s="182">
        <f>SUM(H65:H68)</f>
        <v>19745987</v>
      </c>
    </row>
    <row r="70" spans="1:8" ht="39" thickTop="1">
      <c r="A70" s="539">
        <v>2011</v>
      </c>
      <c r="B70" s="171" t="s">
        <v>211</v>
      </c>
      <c r="C70" s="172">
        <v>39737964</v>
      </c>
      <c r="D70" s="187">
        <v>2435489</v>
      </c>
      <c r="E70" s="187">
        <v>0</v>
      </c>
      <c r="F70" s="187">
        <v>8463139</v>
      </c>
      <c r="G70" s="187">
        <v>2347360</v>
      </c>
      <c r="H70" s="188">
        <f>SUM(D70:G70)</f>
        <v>13245988</v>
      </c>
    </row>
    <row r="71" spans="1:8" ht="38.25">
      <c r="A71" s="539"/>
      <c r="B71" s="225" t="s">
        <v>213</v>
      </c>
      <c r="C71" s="174">
        <v>10900000</v>
      </c>
      <c r="D71" s="224">
        <v>2950000</v>
      </c>
      <c r="E71" s="224"/>
      <c r="F71" s="224">
        <v>1500000</v>
      </c>
      <c r="G71" s="224">
        <v>0</v>
      </c>
      <c r="H71" s="188">
        <f>SUM(D71:G71)</f>
        <v>4450000</v>
      </c>
    </row>
    <row r="72" spans="1:8" ht="45" customHeight="1">
      <c r="A72" s="539"/>
      <c r="B72" s="226" t="s">
        <v>214</v>
      </c>
      <c r="C72" s="227">
        <v>27000000</v>
      </c>
      <c r="D72" s="224">
        <v>250000</v>
      </c>
      <c r="E72" s="224">
        <v>250000</v>
      </c>
      <c r="F72" s="224"/>
      <c r="G72" s="224"/>
      <c r="H72" s="188">
        <f>SUM(D72:G72)</f>
        <v>500000</v>
      </c>
    </row>
    <row r="73" spans="1:8" ht="21" customHeight="1" thickBot="1">
      <c r="A73" s="540"/>
      <c r="B73" s="228" t="s">
        <v>215</v>
      </c>
      <c r="C73" s="192">
        <v>1500000</v>
      </c>
      <c r="D73" s="192">
        <v>281250</v>
      </c>
      <c r="E73" s="192">
        <v>1218750</v>
      </c>
      <c r="F73" s="192"/>
      <c r="G73" s="192"/>
      <c r="H73" s="193">
        <f>SUM(D73:G73)</f>
        <v>1500000</v>
      </c>
    </row>
    <row r="74" spans="1:8" ht="14.25" thickBot="1" thickTop="1">
      <c r="A74" s="176" t="s">
        <v>17</v>
      </c>
      <c r="B74" s="194" t="s">
        <v>187</v>
      </c>
      <c r="C74" s="181" t="s">
        <v>187</v>
      </c>
      <c r="D74" s="181">
        <f>SUM(D70:D73)</f>
        <v>5916739</v>
      </c>
      <c r="E74" s="181">
        <f>SUM(E70:E73)</f>
        <v>1468750</v>
      </c>
      <c r="F74" s="181">
        <f>SUM(F70:F73)</f>
        <v>9963139</v>
      </c>
      <c r="G74" s="181">
        <f>SUM(G70:G73)</f>
        <v>2347360</v>
      </c>
      <c r="H74" s="182">
        <f>SUM(H70:H73)</f>
        <v>19695988</v>
      </c>
    </row>
    <row r="75" spans="1:8" ht="17.25" thickBot="1" thickTop="1">
      <c r="A75" s="541" t="s">
        <v>216</v>
      </c>
      <c r="B75" s="542"/>
      <c r="C75" s="542"/>
      <c r="D75" s="542"/>
      <c r="E75" s="542"/>
      <c r="F75" s="542"/>
      <c r="G75" s="542"/>
      <c r="H75" s="543"/>
    </row>
    <row r="76" spans="1:8" ht="26.25" thickTop="1">
      <c r="A76" s="538">
        <v>2009</v>
      </c>
      <c r="B76" s="195" t="s">
        <v>217</v>
      </c>
      <c r="C76" s="196">
        <v>500000</v>
      </c>
      <c r="D76" s="196">
        <v>500000</v>
      </c>
      <c r="E76" s="196">
        <v>0</v>
      </c>
      <c r="F76" s="196">
        <v>0</v>
      </c>
      <c r="G76" s="196">
        <v>0</v>
      </c>
      <c r="H76" s="197">
        <f>SUM(D76:G76)</f>
        <v>500000</v>
      </c>
    </row>
    <row r="77" spans="1:8" ht="12.75">
      <c r="A77" s="539"/>
      <c r="B77" s="229" t="s">
        <v>218</v>
      </c>
      <c r="C77" s="230">
        <v>108000</v>
      </c>
      <c r="D77" s="230">
        <v>108000</v>
      </c>
      <c r="E77" s="230"/>
      <c r="F77" s="230"/>
      <c r="G77" s="230"/>
      <c r="H77" s="231">
        <f>SUM(D77:G77)</f>
        <v>108000</v>
      </c>
    </row>
    <row r="78" spans="1:8" ht="12.75">
      <c r="A78" s="539"/>
      <c r="B78" s="229" t="s">
        <v>219</v>
      </c>
      <c r="C78" s="230">
        <v>10000</v>
      </c>
      <c r="D78" s="230">
        <v>10000</v>
      </c>
      <c r="E78" s="230"/>
      <c r="F78" s="230"/>
      <c r="G78" s="230"/>
      <c r="H78" s="231">
        <f>SUM(D78:G78)</f>
        <v>10000</v>
      </c>
    </row>
    <row r="79" spans="1:8" ht="25.5">
      <c r="A79" s="539"/>
      <c r="B79" s="232" t="s">
        <v>220</v>
      </c>
      <c r="C79" s="198">
        <v>91000</v>
      </c>
      <c r="D79" s="198">
        <v>91000</v>
      </c>
      <c r="E79" s="198"/>
      <c r="F79" s="198">
        <v>0</v>
      </c>
      <c r="G79" s="198">
        <v>0</v>
      </c>
      <c r="H79" s="231">
        <f>SUM(D79:G79)</f>
        <v>91000</v>
      </c>
    </row>
    <row r="80" spans="1:8" ht="13.5" thickBot="1">
      <c r="A80" s="540"/>
      <c r="B80" s="200" t="s">
        <v>221</v>
      </c>
      <c r="C80" s="201">
        <v>60000</v>
      </c>
      <c r="D80" s="201">
        <v>58700</v>
      </c>
      <c r="E80" s="201">
        <v>0</v>
      </c>
      <c r="F80" s="201">
        <v>0</v>
      </c>
      <c r="G80" s="201">
        <v>0</v>
      </c>
      <c r="H80" s="202">
        <f>SUM(D80:G80)</f>
        <v>58700</v>
      </c>
    </row>
    <row r="81" spans="1:8" ht="14.25" thickBot="1" thickTop="1">
      <c r="A81" s="176" t="s">
        <v>17</v>
      </c>
      <c r="B81" s="194" t="s">
        <v>187</v>
      </c>
      <c r="C81" s="181" t="s">
        <v>187</v>
      </c>
      <c r="D81" s="181">
        <f>SUM(D76:D80)</f>
        <v>767700</v>
      </c>
      <c r="E81" s="181">
        <f>SUM(E76:E80)</f>
        <v>0</v>
      </c>
      <c r="F81" s="181">
        <f>SUM(F76:F80)</f>
        <v>0</v>
      </c>
      <c r="G81" s="181">
        <f>SUM(G76:G80)</f>
        <v>0</v>
      </c>
      <c r="H81" s="182">
        <f>SUM(H76:H80)</f>
        <v>767700</v>
      </c>
    </row>
    <row r="82" spans="1:8" ht="14.25" thickBot="1" thickTop="1">
      <c r="A82" s="235">
        <v>2010</v>
      </c>
      <c r="B82" s="183" t="s">
        <v>222</v>
      </c>
      <c r="C82" s="198">
        <v>400000</v>
      </c>
      <c r="D82" s="198">
        <v>170000</v>
      </c>
      <c r="E82" s="198">
        <v>0</v>
      </c>
      <c r="F82" s="198">
        <v>230000</v>
      </c>
      <c r="G82" s="198"/>
      <c r="H82" s="188">
        <f>SUM(D82:G82)</f>
        <v>400000</v>
      </c>
    </row>
    <row r="83" spans="1:8" ht="14.25" thickBot="1" thickTop="1">
      <c r="A83" s="176" t="s">
        <v>17</v>
      </c>
      <c r="B83" s="194" t="s">
        <v>187</v>
      </c>
      <c r="C83" s="181" t="s">
        <v>187</v>
      </c>
      <c r="D83" s="181">
        <f>SUM(D82:D82)</f>
        <v>170000</v>
      </c>
      <c r="E83" s="181">
        <f>SUM(E82:E82)</f>
        <v>0</v>
      </c>
      <c r="F83" s="181">
        <f>SUM(F82:F82)</f>
        <v>230000</v>
      </c>
      <c r="G83" s="181">
        <f>SUM(G82:G82)</f>
        <v>0</v>
      </c>
      <c r="H83" s="182">
        <f>SUM(H82:H82)</f>
        <v>400000</v>
      </c>
    </row>
    <row r="84" spans="1:8" ht="27" thickBot="1" thickTop="1">
      <c r="A84" s="235">
        <v>2011</v>
      </c>
      <c r="B84" s="183" t="s">
        <v>223</v>
      </c>
      <c r="C84" s="198">
        <v>300000</v>
      </c>
      <c r="D84" s="198">
        <v>130000</v>
      </c>
      <c r="E84" s="198"/>
      <c r="F84" s="198">
        <v>170000</v>
      </c>
      <c r="G84" s="198"/>
      <c r="H84" s="188">
        <f>SUM(D84:G84)</f>
        <v>300000</v>
      </c>
    </row>
    <row r="85" spans="1:8" ht="14.25" thickBot="1" thickTop="1">
      <c r="A85" s="176" t="s">
        <v>17</v>
      </c>
      <c r="B85" s="194" t="s">
        <v>187</v>
      </c>
      <c r="C85" s="181" t="s">
        <v>187</v>
      </c>
      <c r="D85" s="181">
        <f>SUM(D84:D84)</f>
        <v>130000</v>
      </c>
      <c r="E85" s="181">
        <f>SUM(E84:E84)</f>
        <v>0</v>
      </c>
      <c r="F85" s="181">
        <f>SUM(F84:F84)</f>
        <v>170000</v>
      </c>
      <c r="G85" s="181">
        <f>SUM(G84:G84)</f>
        <v>0</v>
      </c>
      <c r="H85" s="182">
        <f>SUM(H84:H84)</f>
        <v>300000</v>
      </c>
    </row>
    <row r="86" spans="2:8" ht="13.5" thickTop="1">
      <c r="B86" s="233"/>
      <c r="C86" s="67"/>
      <c r="D86" s="67"/>
      <c r="E86" s="67"/>
      <c r="F86" s="67"/>
      <c r="G86" s="67"/>
      <c r="H86" s="67"/>
    </row>
    <row r="87" spans="2:8" ht="12.75">
      <c r="B87" s="233"/>
      <c r="C87" s="67"/>
      <c r="D87" s="67"/>
      <c r="E87" s="67"/>
      <c r="F87" s="67"/>
      <c r="G87" s="67"/>
      <c r="H87" s="67"/>
    </row>
    <row r="88" spans="2:8" ht="12.75">
      <c r="B88" s="233"/>
      <c r="C88" s="67"/>
      <c r="D88" s="67"/>
      <c r="E88" s="67"/>
      <c r="F88" s="67"/>
      <c r="G88" s="67"/>
      <c r="H88" s="67"/>
    </row>
    <row r="89" spans="2:8" ht="12.75">
      <c r="B89" s="233"/>
      <c r="C89" s="67"/>
      <c r="D89" s="67"/>
      <c r="E89" s="67"/>
      <c r="F89" s="67"/>
      <c r="G89" s="67"/>
      <c r="H89" s="67"/>
    </row>
    <row r="90" spans="2:8" ht="12.75">
      <c r="B90" s="233"/>
      <c r="C90" s="67"/>
      <c r="D90" s="67"/>
      <c r="E90" s="67"/>
      <c r="F90" s="67"/>
      <c r="G90" s="67"/>
      <c r="H90" s="67"/>
    </row>
    <row r="91" spans="2:8" ht="12.75">
      <c r="B91" s="233"/>
      <c r="C91" s="67"/>
      <c r="D91" s="67"/>
      <c r="E91" s="67"/>
      <c r="F91" s="67"/>
      <c r="G91" s="67"/>
      <c r="H91" s="67"/>
    </row>
    <row r="92" spans="2:8" ht="12.75">
      <c r="B92" s="233"/>
      <c r="C92" s="67"/>
      <c r="D92" s="67"/>
      <c r="E92" s="67"/>
      <c r="F92" s="67"/>
      <c r="G92" s="67"/>
      <c r="H92" s="67"/>
    </row>
    <row r="93" spans="2:8" ht="12.75">
      <c r="B93" s="233"/>
      <c r="C93" s="67"/>
      <c r="D93" s="67"/>
      <c r="E93" s="67"/>
      <c r="F93" s="67"/>
      <c r="G93" s="67"/>
      <c r="H93" s="67"/>
    </row>
    <row r="94" spans="2:8" ht="12.75">
      <c r="B94" s="233"/>
      <c r="C94" s="67"/>
      <c r="D94" s="67"/>
      <c r="E94" s="67"/>
      <c r="F94" s="67"/>
      <c r="G94" s="67"/>
      <c r="H94" s="67"/>
    </row>
    <row r="95" spans="2:8" ht="12.75">
      <c r="B95" s="233"/>
      <c r="C95" s="67"/>
      <c r="D95" s="67"/>
      <c r="E95" s="67"/>
      <c r="F95" s="67"/>
      <c r="G95" s="67"/>
      <c r="H95" s="67"/>
    </row>
    <row r="96" spans="2:8" ht="12.75">
      <c r="B96" s="233"/>
      <c r="C96" s="67"/>
      <c r="D96" s="67"/>
      <c r="E96" s="67"/>
      <c r="F96" s="67"/>
      <c r="G96" s="67"/>
      <c r="H96" s="67"/>
    </row>
    <row r="97" spans="2:8" ht="12.75">
      <c r="B97" s="233"/>
      <c r="C97" s="67"/>
      <c r="D97" s="67"/>
      <c r="E97" s="67"/>
      <c r="F97" s="67"/>
      <c r="G97" s="67"/>
      <c r="H97" s="67"/>
    </row>
    <row r="98" spans="2:8" ht="12.75">
      <c r="B98" s="233"/>
      <c r="C98" s="67"/>
      <c r="D98" s="67"/>
      <c r="E98" s="67"/>
      <c r="F98" s="67"/>
      <c r="G98" s="67"/>
      <c r="H98" s="67"/>
    </row>
    <row r="99" spans="2:8" ht="12.75">
      <c r="B99" s="233"/>
      <c r="C99" s="67"/>
      <c r="D99" s="67"/>
      <c r="E99" s="67"/>
      <c r="F99" s="67"/>
      <c r="G99" s="67"/>
      <c r="H99" s="67"/>
    </row>
    <row r="100" spans="2:8" ht="12.75">
      <c r="B100" s="233"/>
      <c r="C100" s="67"/>
      <c r="D100" s="67"/>
      <c r="E100" s="67"/>
      <c r="F100" s="67"/>
      <c r="G100" s="67"/>
      <c r="H100" s="67"/>
    </row>
    <row r="101" spans="2:8" ht="12.75">
      <c r="B101" s="233"/>
      <c r="C101" s="67"/>
      <c r="D101" s="67"/>
      <c r="E101" s="67"/>
      <c r="F101" s="67"/>
      <c r="G101" s="67"/>
      <c r="H101" s="67"/>
    </row>
    <row r="102" spans="2:8" ht="12.75">
      <c r="B102" s="233"/>
      <c r="C102" s="67"/>
      <c r="D102" s="67"/>
      <c r="E102" s="67"/>
      <c r="F102" s="67"/>
      <c r="G102" s="67"/>
      <c r="H102" s="67"/>
    </row>
    <row r="103" spans="2:8" ht="12.75">
      <c r="B103" s="233"/>
      <c r="C103" s="67"/>
      <c r="D103" s="67"/>
      <c r="E103" s="67"/>
      <c r="F103" s="67"/>
      <c r="G103" s="67"/>
      <c r="H103" s="67"/>
    </row>
    <row r="104" spans="2:8" ht="12.75">
      <c r="B104" s="233"/>
      <c r="C104" s="67"/>
      <c r="D104" s="67"/>
      <c r="E104" s="67"/>
      <c r="F104" s="67"/>
      <c r="G104" s="67"/>
      <c r="H104" s="67"/>
    </row>
    <row r="105" spans="2:8" ht="12.75">
      <c r="B105" s="233"/>
      <c r="C105" s="67"/>
      <c r="D105" s="67"/>
      <c r="E105" s="67"/>
      <c r="F105" s="67"/>
      <c r="G105" s="67"/>
      <c r="H105" s="67"/>
    </row>
    <row r="106" spans="2:8" ht="12.75">
      <c r="B106" s="233"/>
      <c r="C106" s="67"/>
      <c r="D106" s="67"/>
      <c r="E106" s="67"/>
      <c r="F106" s="67"/>
      <c r="G106" s="67"/>
      <c r="H106" s="67"/>
    </row>
    <row r="107" spans="2:8" ht="12.75">
      <c r="B107" s="233"/>
      <c r="C107" s="67"/>
      <c r="D107" s="67"/>
      <c r="E107" s="67"/>
      <c r="F107" s="67"/>
      <c r="G107" s="67"/>
      <c r="H107" s="67"/>
    </row>
    <row r="108" spans="2:8" ht="12.75">
      <c r="B108" s="233"/>
      <c r="C108" s="67"/>
      <c r="D108" s="67"/>
      <c r="E108" s="67"/>
      <c r="F108" s="67"/>
      <c r="G108" s="67"/>
      <c r="H108" s="67"/>
    </row>
    <row r="109" spans="2:8" ht="12.75">
      <c r="B109" s="233"/>
      <c r="C109" s="67"/>
      <c r="D109" s="67"/>
      <c r="E109" s="67"/>
      <c r="F109" s="67"/>
      <c r="G109" s="67"/>
      <c r="H109" s="67"/>
    </row>
    <row r="110" spans="2:8" ht="12.75">
      <c r="B110" s="233"/>
      <c r="C110" s="67"/>
      <c r="D110" s="67"/>
      <c r="E110" s="67"/>
      <c r="F110" s="67"/>
      <c r="G110" s="67"/>
      <c r="H110" s="67"/>
    </row>
    <row r="111" spans="2:8" ht="12.75">
      <c r="B111" s="233"/>
      <c r="C111" s="67"/>
      <c r="D111" s="67"/>
      <c r="E111" s="67"/>
      <c r="F111" s="67"/>
      <c r="G111" s="67"/>
      <c r="H111" s="67"/>
    </row>
    <row r="112" spans="2:8" ht="12.75">
      <c r="B112" s="233"/>
      <c r="C112" s="67"/>
      <c r="D112" s="67"/>
      <c r="E112" s="67"/>
      <c r="F112" s="67"/>
      <c r="G112" s="67"/>
      <c r="H112" s="67"/>
    </row>
    <row r="113" spans="2:8" ht="12.75">
      <c r="B113" s="233"/>
      <c r="C113" s="67"/>
      <c r="D113" s="67"/>
      <c r="E113" s="67"/>
      <c r="F113" s="67"/>
      <c r="G113" s="67"/>
      <c r="H113" s="67"/>
    </row>
    <row r="114" spans="2:8" ht="12.75">
      <c r="B114" s="233"/>
      <c r="C114" s="67"/>
      <c r="D114" s="67"/>
      <c r="E114" s="67"/>
      <c r="F114" s="67"/>
      <c r="G114" s="67"/>
      <c r="H114" s="67"/>
    </row>
    <row r="115" spans="2:8" ht="12.75">
      <c r="B115" s="233"/>
      <c r="C115" s="67"/>
      <c r="D115" s="67"/>
      <c r="E115" s="67"/>
      <c r="F115" s="67"/>
      <c r="G115" s="67"/>
      <c r="H115" s="67"/>
    </row>
    <row r="116" spans="2:8" ht="12.75">
      <c r="B116" s="233"/>
      <c r="C116" s="67"/>
      <c r="D116" s="67"/>
      <c r="E116" s="67"/>
      <c r="F116" s="67"/>
      <c r="G116" s="67"/>
      <c r="H116" s="67"/>
    </row>
    <row r="117" spans="2:8" ht="12.75">
      <c r="B117" s="233"/>
      <c r="C117" s="67"/>
      <c r="D117" s="67"/>
      <c r="E117" s="67"/>
      <c r="F117" s="67"/>
      <c r="G117" s="67"/>
      <c r="H117" s="67"/>
    </row>
    <row r="118" spans="2:8" ht="12.75">
      <c r="B118" s="233"/>
      <c r="C118" s="67"/>
      <c r="D118" s="67"/>
      <c r="E118" s="67"/>
      <c r="F118" s="67"/>
      <c r="G118" s="67"/>
      <c r="H118" s="67"/>
    </row>
    <row r="119" spans="2:8" ht="12.75">
      <c r="B119" s="233"/>
      <c r="C119" s="67"/>
      <c r="D119" s="67"/>
      <c r="E119" s="67"/>
      <c r="F119" s="67"/>
      <c r="G119" s="67"/>
      <c r="H119" s="67"/>
    </row>
    <row r="120" spans="2:8" ht="12.75">
      <c r="B120" s="233"/>
      <c r="C120" s="67"/>
      <c r="D120" s="67"/>
      <c r="E120" s="67"/>
      <c r="F120" s="67"/>
      <c r="G120" s="67"/>
      <c r="H120" s="67"/>
    </row>
    <row r="121" spans="2:8" ht="12.75">
      <c r="B121" s="233"/>
      <c r="C121" s="67"/>
      <c r="D121" s="67"/>
      <c r="E121" s="67"/>
      <c r="F121" s="67"/>
      <c r="G121" s="67"/>
      <c r="H121" s="67"/>
    </row>
    <row r="122" spans="2:8" ht="12.75">
      <c r="B122" s="233"/>
      <c r="C122" s="67"/>
      <c r="D122" s="67"/>
      <c r="E122" s="67"/>
      <c r="F122" s="67"/>
      <c r="G122" s="67"/>
      <c r="H122" s="67"/>
    </row>
    <row r="123" spans="2:8" ht="12.75">
      <c r="B123" s="233"/>
      <c r="C123" s="67"/>
      <c r="D123" s="67"/>
      <c r="E123" s="67"/>
      <c r="F123" s="67"/>
      <c r="G123" s="67"/>
      <c r="H123" s="67"/>
    </row>
    <row r="124" spans="2:8" ht="12.75">
      <c r="B124" s="233"/>
      <c r="C124" s="67"/>
      <c r="D124" s="67"/>
      <c r="E124" s="67"/>
      <c r="F124" s="67"/>
      <c r="G124" s="67"/>
      <c r="H124" s="67"/>
    </row>
    <row r="125" spans="2:8" ht="12.75">
      <c r="B125" s="233"/>
      <c r="C125" s="67"/>
      <c r="D125" s="67"/>
      <c r="E125" s="67"/>
      <c r="F125" s="67"/>
      <c r="G125" s="67"/>
      <c r="H125" s="67"/>
    </row>
    <row r="126" spans="2:8" ht="12.75">
      <c r="B126" s="233"/>
      <c r="C126" s="67"/>
      <c r="D126" s="67"/>
      <c r="E126" s="67"/>
      <c r="F126" s="67"/>
      <c r="G126" s="67"/>
      <c r="H126" s="67"/>
    </row>
    <row r="127" spans="2:8" ht="12.75">
      <c r="B127" s="233"/>
      <c r="C127" s="67"/>
      <c r="D127" s="67"/>
      <c r="E127" s="67"/>
      <c r="F127" s="67"/>
      <c r="G127" s="67"/>
      <c r="H127" s="67"/>
    </row>
    <row r="128" spans="2:8" ht="12.75">
      <c r="B128" s="233"/>
      <c r="C128" s="67"/>
      <c r="D128" s="67"/>
      <c r="E128" s="67"/>
      <c r="F128" s="67"/>
      <c r="G128" s="67"/>
      <c r="H128" s="67"/>
    </row>
    <row r="129" spans="2:8" ht="12.75">
      <c r="B129" s="233"/>
      <c r="C129" s="67"/>
      <c r="D129" s="67"/>
      <c r="E129" s="67"/>
      <c r="F129" s="67"/>
      <c r="G129" s="67"/>
      <c r="H129" s="67"/>
    </row>
    <row r="130" spans="2:8" ht="12.75">
      <c r="B130" s="233"/>
      <c r="C130" s="67"/>
      <c r="D130" s="67"/>
      <c r="E130" s="67"/>
      <c r="F130" s="67"/>
      <c r="G130" s="67"/>
      <c r="H130" s="67"/>
    </row>
    <row r="131" spans="2:8" ht="12.75">
      <c r="B131" s="233"/>
      <c r="C131" s="67"/>
      <c r="D131" s="67"/>
      <c r="E131" s="67"/>
      <c r="F131" s="67"/>
      <c r="G131" s="67"/>
      <c r="H131" s="67"/>
    </row>
    <row r="132" spans="2:8" ht="12.75">
      <c r="B132" s="233"/>
      <c r="C132" s="67"/>
      <c r="D132" s="67"/>
      <c r="E132" s="67"/>
      <c r="F132" s="67"/>
      <c r="G132" s="67"/>
      <c r="H132" s="67"/>
    </row>
    <row r="133" spans="2:8" ht="12.75">
      <c r="B133" s="233"/>
      <c r="C133" s="67"/>
      <c r="D133" s="67"/>
      <c r="E133" s="67"/>
      <c r="F133" s="67"/>
      <c r="G133" s="67"/>
      <c r="H133" s="67"/>
    </row>
    <row r="134" spans="2:8" ht="12.75">
      <c r="B134" s="233"/>
      <c r="C134" s="67"/>
      <c r="D134" s="67"/>
      <c r="E134" s="67"/>
      <c r="F134" s="67"/>
      <c r="G134" s="67"/>
      <c r="H134" s="67"/>
    </row>
    <row r="135" spans="2:8" ht="12.75">
      <c r="B135" s="233"/>
      <c r="C135" s="67"/>
      <c r="D135" s="67"/>
      <c r="E135" s="67"/>
      <c r="F135" s="67"/>
      <c r="G135" s="67"/>
      <c r="H135" s="67"/>
    </row>
    <row r="136" spans="2:8" ht="12.75">
      <c r="B136" s="233"/>
      <c r="C136" s="67"/>
      <c r="D136" s="67"/>
      <c r="E136" s="67"/>
      <c r="F136" s="67"/>
      <c r="G136" s="67"/>
      <c r="H136" s="67"/>
    </row>
    <row r="137" spans="2:8" ht="12.75">
      <c r="B137" s="233"/>
      <c r="C137" s="67"/>
      <c r="D137" s="67"/>
      <c r="E137" s="67"/>
      <c r="F137" s="67"/>
      <c r="G137" s="67"/>
      <c r="H137" s="67"/>
    </row>
    <row r="138" spans="2:8" ht="12.75">
      <c r="B138" s="233"/>
      <c r="C138" s="67"/>
      <c r="D138" s="67"/>
      <c r="E138" s="67"/>
      <c r="F138" s="67"/>
      <c r="G138" s="67"/>
      <c r="H138" s="67"/>
    </row>
    <row r="139" spans="2:8" ht="12.75">
      <c r="B139" s="233"/>
      <c r="C139" s="67"/>
      <c r="D139" s="67"/>
      <c r="E139" s="67"/>
      <c r="F139" s="67"/>
      <c r="G139" s="67"/>
      <c r="H139" s="67"/>
    </row>
    <row r="140" spans="2:8" ht="12.75">
      <c r="B140" s="233"/>
      <c r="C140" s="67"/>
      <c r="D140" s="67"/>
      <c r="E140" s="67"/>
      <c r="F140" s="67"/>
      <c r="G140" s="67"/>
      <c r="H140" s="67"/>
    </row>
    <row r="141" spans="2:8" ht="12.75">
      <c r="B141" s="233"/>
      <c r="C141" s="67"/>
      <c r="D141" s="67"/>
      <c r="E141" s="67"/>
      <c r="F141" s="67"/>
      <c r="G141" s="67"/>
      <c r="H141" s="67"/>
    </row>
    <row r="142" spans="2:8" ht="12.75">
      <c r="B142" s="233"/>
      <c r="C142" s="67"/>
      <c r="D142" s="67"/>
      <c r="E142" s="67"/>
      <c r="F142" s="67"/>
      <c r="G142" s="67"/>
      <c r="H142" s="67"/>
    </row>
    <row r="143" spans="2:8" ht="12.75">
      <c r="B143" s="233"/>
      <c r="C143" s="67"/>
      <c r="D143" s="67"/>
      <c r="E143" s="67"/>
      <c r="F143" s="67"/>
      <c r="G143" s="67"/>
      <c r="H143" s="67"/>
    </row>
    <row r="144" spans="2:8" ht="12.75">
      <c r="B144" s="233"/>
      <c r="C144" s="67"/>
      <c r="D144" s="67"/>
      <c r="E144" s="67"/>
      <c r="F144" s="67"/>
      <c r="G144" s="67"/>
      <c r="H144" s="67"/>
    </row>
    <row r="145" spans="2:8" ht="12.75">
      <c r="B145" s="233"/>
      <c r="C145" s="67"/>
      <c r="D145" s="67"/>
      <c r="E145" s="67"/>
      <c r="F145" s="67"/>
      <c r="G145" s="67"/>
      <c r="H145" s="67"/>
    </row>
    <row r="146" spans="2:8" ht="12.75">
      <c r="B146" s="233"/>
      <c r="C146" s="67"/>
      <c r="D146" s="67"/>
      <c r="E146" s="67"/>
      <c r="F146" s="67"/>
      <c r="G146" s="67"/>
      <c r="H146" s="67"/>
    </row>
    <row r="147" spans="2:8" ht="12.75">
      <c r="B147" s="233"/>
      <c r="C147" s="67"/>
      <c r="D147" s="67"/>
      <c r="E147" s="67"/>
      <c r="F147" s="67"/>
      <c r="G147" s="67"/>
      <c r="H147" s="67"/>
    </row>
    <row r="148" spans="2:8" ht="12.75">
      <c r="B148" s="233"/>
      <c r="C148" s="67"/>
      <c r="D148" s="67"/>
      <c r="E148" s="67"/>
      <c r="F148" s="67"/>
      <c r="G148" s="67"/>
      <c r="H148" s="67"/>
    </row>
    <row r="149" spans="2:8" ht="12.75">
      <c r="B149" s="233"/>
      <c r="C149" s="67"/>
      <c r="D149" s="67"/>
      <c r="E149" s="67"/>
      <c r="F149" s="67"/>
      <c r="G149" s="67"/>
      <c r="H149" s="67"/>
    </row>
    <row r="150" spans="2:8" ht="12.75">
      <c r="B150" s="233"/>
      <c r="C150" s="67"/>
      <c r="D150" s="67"/>
      <c r="E150" s="67"/>
      <c r="F150" s="67"/>
      <c r="G150" s="67"/>
      <c r="H150" s="67"/>
    </row>
    <row r="151" spans="2:8" ht="12.75">
      <c r="B151" s="233"/>
      <c r="C151" s="67"/>
      <c r="D151" s="67"/>
      <c r="E151" s="67"/>
      <c r="F151" s="67"/>
      <c r="G151" s="67"/>
      <c r="H151" s="67"/>
    </row>
    <row r="152" spans="2:8" ht="12.75">
      <c r="B152" s="233"/>
      <c r="C152" s="67"/>
      <c r="D152" s="67"/>
      <c r="E152" s="67"/>
      <c r="F152" s="67"/>
      <c r="G152" s="67"/>
      <c r="H152" s="67"/>
    </row>
    <row r="153" spans="2:8" ht="12.75">
      <c r="B153" s="233"/>
      <c r="C153" s="67"/>
      <c r="D153" s="67"/>
      <c r="E153" s="67"/>
      <c r="F153" s="67"/>
      <c r="G153" s="67"/>
      <c r="H153" s="67"/>
    </row>
    <row r="154" spans="2:8" ht="12.75">
      <c r="B154" s="233"/>
      <c r="C154" s="67"/>
      <c r="D154" s="67"/>
      <c r="E154" s="67"/>
      <c r="F154" s="67"/>
      <c r="G154" s="67"/>
      <c r="H154" s="67"/>
    </row>
    <row r="155" spans="2:8" ht="12.75">
      <c r="B155" s="233"/>
      <c r="C155" s="67"/>
      <c r="D155" s="67"/>
      <c r="E155" s="67"/>
      <c r="F155" s="67"/>
      <c r="G155" s="67"/>
      <c r="H155" s="67"/>
    </row>
    <row r="156" spans="2:8" ht="12.75">
      <c r="B156" s="233"/>
      <c r="C156" s="67"/>
      <c r="D156" s="67"/>
      <c r="E156" s="67"/>
      <c r="F156" s="67"/>
      <c r="G156" s="67"/>
      <c r="H156" s="67"/>
    </row>
    <row r="157" spans="2:8" ht="12.75">
      <c r="B157" s="233"/>
      <c r="C157" s="67"/>
      <c r="D157" s="67"/>
      <c r="E157" s="67"/>
      <c r="F157" s="67"/>
      <c r="G157" s="67"/>
      <c r="H157" s="67"/>
    </row>
    <row r="158" spans="2:8" ht="12.75">
      <c r="B158" s="233"/>
      <c r="C158" s="67"/>
      <c r="D158" s="67"/>
      <c r="E158" s="67"/>
      <c r="F158" s="67"/>
      <c r="G158" s="67"/>
      <c r="H158" s="67"/>
    </row>
    <row r="159" spans="2:8" ht="12.75">
      <c r="B159" s="233"/>
      <c r="C159" s="67"/>
      <c r="D159" s="67"/>
      <c r="E159" s="67"/>
      <c r="F159" s="67"/>
      <c r="G159" s="67"/>
      <c r="H159" s="67"/>
    </row>
    <row r="160" spans="2:8" ht="12.75">
      <c r="B160" s="233"/>
      <c r="C160" s="67"/>
      <c r="D160" s="67"/>
      <c r="E160" s="67"/>
      <c r="F160" s="67"/>
      <c r="G160" s="67"/>
      <c r="H160" s="67"/>
    </row>
    <row r="161" spans="2:8" ht="12.75">
      <c r="B161" s="233"/>
      <c r="C161" s="67"/>
      <c r="D161" s="67"/>
      <c r="E161" s="67"/>
      <c r="F161" s="67"/>
      <c r="G161" s="67"/>
      <c r="H161" s="67"/>
    </row>
    <row r="162" spans="2:8" ht="12.75">
      <c r="B162" s="233"/>
      <c r="C162" s="67"/>
      <c r="D162" s="67"/>
      <c r="E162" s="67"/>
      <c r="F162" s="67"/>
      <c r="G162" s="67"/>
      <c r="H162" s="67"/>
    </row>
    <row r="163" spans="2:8" ht="12.75">
      <c r="B163" s="233"/>
      <c r="C163" s="67"/>
      <c r="D163" s="67"/>
      <c r="E163" s="67"/>
      <c r="F163" s="67"/>
      <c r="G163" s="67"/>
      <c r="H163" s="67"/>
    </row>
    <row r="164" spans="2:8" ht="12.75">
      <c r="B164" s="233"/>
      <c r="C164" s="67"/>
      <c r="D164" s="67"/>
      <c r="E164" s="67"/>
      <c r="F164" s="67"/>
      <c r="G164" s="67"/>
      <c r="H164" s="67"/>
    </row>
    <row r="165" spans="2:8" ht="12.75">
      <c r="B165" s="233"/>
      <c r="C165" s="67"/>
      <c r="D165" s="67"/>
      <c r="E165" s="67"/>
      <c r="F165" s="67"/>
      <c r="G165" s="67"/>
      <c r="H165" s="67"/>
    </row>
    <row r="166" spans="2:8" ht="12.75">
      <c r="B166" s="233"/>
      <c r="C166" s="67"/>
      <c r="D166" s="67"/>
      <c r="E166" s="67"/>
      <c r="F166" s="67"/>
      <c r="G166" s="67"/>
      <c r="H166" s="67"/>
    </row>
    <row r="167" spans="2:8" ht="12.75">
      <c r="B167" s="233"/>
      <c r="C167" s="67"/>
      <c r="D167" s="67"/>
      <c r="E167" s="67"/>
      <c r="F167" s="67"/>
      <c r="G167" s="67"/>
      <c r="H167" s="67"/>
    </row>
    <row r="168" spans="2:8" ht="12.75">
      <c r="B168" s="233"/>
      <c r="C168" s="67"/>
      <c r="D168" s="67"/>
      <c r="E168" s="67"/>
      <c r="F168" s="67"/>
      <c r="G168" s="67"/>
      <c r="H168" s="67"/>
    </row>
    <row r="169" spans="2:8" ht="12.75">
      <c r="B169" s="233"/>
      <c r="C169" s="67"/>
      <c r="D169" s="67"/>
      <c r="E169" s="67"/>
      <c r="F169" s="67"/>
      <c r="G169" s="67"/>
      <c r="H169" s="67"/>
    </row>
    <row r="170" spans="2:8" ht="12.75">
      <c r="B170" s="233"/>
      <c r="C170" s="67"/>
      <c r="D170" s="67"/>
      <c r="E170" s="67"/>
      <c r="F170" s="67"/>
      <c r="G170" s="67"/>
      <c r="H170" s="67"/>
    </row>
    <row r="171" spans="2:8" ht="12.75">
      <c r="B171" s="233"/>
      <c r="C171" s="67"/>
      <c r="D171" s="67"/>
      <c r="E171" s="67"/>
      <c r="F171" s="67"/>
      <c r="G171" s="67"/>
      <c r="H171" s="67"/>
    </row>
    <row r="172" spans="2:8" ht="12.75">
      <c r="B172" s="233"/>
      <c r="C172" s="67"/>
      <c r="D172" s="67"/>
      <c r="E172" s="67"/>
      <c r="F172" s="67"/>
      <c r="G172" s="67"/>
      <c r="H172" s="67"/>
    </row>
    <row r="173" spans="2:8" ht="12.75">
      <c r="B173" s="233"/>
      <c r="C173" s="67"/>
      <c r="D173" s="67"/>
      <c r="E173" s="67"/>
      <c r="F173" s="67"/>
      <c r="G173" s="67"/>
      <c r="H173" s="67"/>
    </row>
    <row r="174" spans="2:8" ht="12.75">
      <c r="B174" s="233"/>
      <c r="C174" s="67"/>
      <c r="D174" s="67"/>
      <c r="E174" s="67"/>
      <c r="F174" s="67"/>
      <c r="G174" s="67"/>
      <c r="H174" s="67"/>
    </row>
    <row r="175" spans="2:8" ht="12.75">
      <c r="B175" s="233"/>
      <c r="C175" s="67"/>
      <c r="D175" s="67"/>
      <c r="E175" s="67"/>
      <c r="F175" s="67"/>
      <c r="G175" s="67"/>
      <c r="H175" s="67"/>
    </row>
    <row r="176" spans="2:8" ht="12.75">
      <c r="B176" s="233"/>
      <c r="C176" s="67"/>
      <c r="D176" s="67"/>
      <c r="E176" s="67"/>
      <c r="F176" s="67"/>
      <c r="G176" s="67"/>
      <c r="H176" s="67"/>
    </row>
    <row r="177" spans="2:8" ht="12.75">
      <c r="B177" s="233"/>
      <c r="C177" s="67"/>
      <c r="D177" s="67"/>
      <c r="E177" s="67"/>
      <c r="F177" s="67"/>
      <c r="G177" s="67"/>
      <c r="H177" s="67"/>
    </row>
    <row r="178" spans="2:8" ht="12.75">
      <c r="B178" s="233"/>
      <c r="C178" s="67"/>
      <c r="D178" s="67"/>
      <c r="E178" s="67"/>
      <c r="F178" s="67"/>
      <c r="G178" s="67"/>
      <c r="H178" s="67"/>
    </row>
    <row r="179" spans="3:8" ht="12.75">
      <c r="C179" s="67"/>
      <c r="D179" s="67"/>
      <c r="E179" s="67"/>
      <c r="F179" s="67"/>
      <c r="G179" s="67"/>
      <c r="H179" s="67"/>
    </row>
    <row r="180" spans="3:8" ht="12.75">
      <c r="C180" s="67"/>
      <c r="D180" s="67"/>
      <c r="E180" s="67"/>
      <c r="F180" s="67"/>
      <c r="G180" s="67"/>
      <c r="H180" s="67"/>
    </row>
    <row r="181" spans="3:8" ht="12.75">
      <c r="C181" s="67"/>
      <c r="D181" s="67"/>
      <c r="E181" s="67"/>
      <c r="F181" s="67"/>
      <c r="G181" s="67"/>
      <c r="H181" s="67"/>
    </row>
    <row r="182" spans="3:8" ht="12.75">
      <c r="C182" s="67"/>
      <c r="D182" s="67"/>
      <c r="E182" s="67"/>
      <c r="F182" s="67"/>
      <c r="G182" s="67"/>
      <c r="H182" s="67"/>
    </row>
    <row r="183" spans="3:8" ht="12.75">
      <c r="C183" s="67"/>
      <c r="D183" s="67"/>
      <c r="E183" s="67"/>
      <c r="F183" s="67"/>
      <c r="G183" s="67"/>
      <c r="H183" s="67"/>
    </row>
    <row r="184" spans="3:8" ht="12.75">
      <c r="C184" s="67"/>
      <c r="D184" s="67"/>
      <c r="E184" s="67"/>
      <c r="F184" s="67"/>
      <c r="G184" s="67"/>
      <c r="H184" s="67"/>
    </row>
    <row r="185" spans="3:8" ht="12.75">
      <c r="C185" s="67"/>
      <c r="D185" s="67"/>
      <c r="E185" s="67"/>
      <c r="F185" s="67"/>
      <c r="G185" s="67"/>
      <c r="H185" s="67"/>
    </row>
    <row r="186" spans="3:8" ht="12.75">
      <c r="C186" s="67"/>
      <c r="D186" s="67"/>
      <c r="E186" s="67"/>
      <c r="F186" s="67"/>
      <c r="G186" s="67"/>
      <c r="H186" s="67"/>
    </row>
    <row r="187" spans="3:8" ht="12.75">
      <c r="C187" s="67"/>
      <c r="D187" s="67"/>
      <c r="E187" s="67"/>
      <c r="F187" s="67"/>
      <c r="G187" s="67"/>
      <c r="H187" s="67"/>
    </row>
    <row r="188" spans="3:8" ht="12.75">
      <c r="C188" s="67"/>
      <c r="D188" s="67"/>
      <c r="E188" s="67"/>
      <c r="F188" s="67"/>
      <c r="G188" s="67"/>
      <c r="H188" s="67"/>
    </row>
    <row r="189" spans="3:8" ht="12.75">
      <c r="C189" s="67"/>
      <c r="D189" s="67"/>
      <c r="E189" s="67"/>
      <c r="F189" s="67"/>
      <c r="G189" s="67"/>
      <c r="H189" s="67"/>
    </row>
    <row r="190" spans="3:8" ht="12.75">
      <c r="C190" s="67"/>
      <c r="D190" s="67"/>
      <c r="E190" s="67"/>
      <c r="F190" s="67"/>
      <c r="G190" s="67"/>
      <c r="H190" s="67"/>
    </row>
    <row r="191" spans="3:8" ht="12.75">
      <c r="C191" s="67"/>
      <c r="D191" s="67"/>
      <c r="E191" s="67"/>
      <c r="F191" s="67"/>
      <c r="G191" s="67"/>
      <c r="H191" s="67"/>
    </row>
    <row r="192" spans="3:8" ht="12.75">
      <c r="C192" s="67"/>
      <c r="D192" s="67"/>
      <c r="E192" s="67"/>
      <c r="F192" s="67"/>
      <c r="G192" s="67"/>
      <c r="H192" s="67"/>
    </row>
    <row r="193" spans="3:8" ht="12.75">
      <c r="C193" s="67"/>
      <c r="D193" s="67"/>
      <c r="E193" s="67"/>
      <c r="F193" s="67"/>
      <c r="G193" s="67"/>
      <c r="H193" s="67"/>
    </row>
    <row r="194" spans="3:8" ht="12.75">
      <c r="C194" s="67"/>
      <c r="D194" s="67"/>
      <c r="E194" s="67"/>
      <c r="F194" s="67"/>
      <c r="G194" s="67"/>
      <c r="H194" s="67"/>
    </row>
    <row r="195" spans="3:8" ht="12.75">
      <c r="C195" s="67"/>
      <c r="D195" s="67"/>
      <c r="E195" s="67"/>
      <c r="F195" s="67"/>
      <c r="G195" s="67"/>
      <c r="H195" s="67"/>
    </row>
    <row r="196" spans="3:8" ht="12.75">
      <c r="C196" s="67"/>
      <c r="D196" s="67"/>
      <c r="E196" s="67"/>
      <c r="F196" s="67"/>
      <c r="G196" s="67"/>
      <c r="H196" s="67"/>
    </row>
    <row r="197" spans="3:8" ht="12.75">
      <c r="C197" s="67"/>
      <c r="D197" s="67"/>
      <c r="E197" s="67"/>
      <c r="F197" s="67"/>
      <c r="G197" s="67"/>
      <c r="H197" s="67"/>
    </row>
    <row r="198" spans="3:8" ht="12.75">
      <c r="C198" s="67"/>
      <c r="D198" s="67"/>
      <c r="E198" s="67"/>
      <c r="F198" s="67"/>
      <c r="G198" s="67"/>
      <c r="H198" s="67"/>
    </row>
    <row r="199" spans="3:8" ht="12.75">
      <c r="C199" s="67"/>
      <c r="D199" s="67"/>
      <c r="E199" s="67"/>
      <c r="F199" s="67"/>
      <c r="G199" s="67"/>
      <c r="H199" s="67"/>
    </row>
    <row r="200" spans="3:8" ht="12.75">
      <c r="C200" s="67"/>
      <c r="D200" s="67"/>
      <c r="E200" s="67"/>
      <c r="F200" s="67"/>
      <c r="G200" s="67"/>
      <c r="H200" s="67"/>
    </row>
    <row r="201" spans="3:8" ht="12.75">
      <c r="C201" s="67"/>
      <c r="D201" s="67"/>
      <c r="E201" s="67"/>
      <c r="F201" s="67"/>
      <c r="G201" s="67"/>
      <c r="H201" s="67"/>
    </row>
    <row r="202" spans="3:8" ht="12.75">
      <c r="C202" s="67"/>
      <c r="D202" s="67"/>
      <c r="E202" s="67"/>
      <c r="F202" s="67"/>
      <c r="G202" s="67"/>
      <c r="H202" s="67"/>
    </row>
    <row r="203" spans="3:8" ht="12.75">
      <c r="C203" s="67"/>
      <c r="D203" s="67"/>
      <c r="E203" s="67"/>
      <c r="F203" s="67"/>
      <c r="G203" s="67"/>
      <c r="H203" s="67"/>
    </row>
    <row r="204" spans="3:8" ht="12.75">
      <c r="C204" s="67"/>
      <c r="D204" s="67"/>
      <c r="E204" s="67"/>
      <c r="F204" s="67"/>
      <c r="G204" s="67"/>
      <c r="H204" s="67"/>
    </row>
    <row r="205" spans="3:8" ht="12.75">
      <c r="C205" s="67"/>
      <c r="D205" s="67"/>
      <c r="E205" s="67"/>
      <c r="F205" s="67"/>
      <c r="G205" s="67"/>
      <c r="H205" s="67"/>
    </row>
    <row r="206" spans="3:8" ht="12.75">
      <c r="C206" s="67"/>
      <c r="D206" s="67"/>
      <c r="E206" s="67"/>
      <c r="F206" s="67"/>
      <c r="G206" s="67"/>
      <c r="H206" s="67"/>
    </row>
    <row r="207" spans="3:8" ht="12.75">
      <c r="C207" s="67"/>
      <c r="D207" s="67"/>
      <c r="E207" s="67"/>
      <c r="F207" s="67"/>
      <c r="G207" s="67"/>
      <c r="H207" s="67"/>
    </row>
    <row r="208" spans="3:8" ht="12.75">
      <c r="C208" s="67"/>
      <c r="D208" s="67"/>
      <c r="E208" s="67"/>
      <c r="F208" s="67"/>
      <c r="G208" s="67"/>
      <c r="H208" s="67"/>
    </row>
    <row r="209" spans="3:8" ht="12.75">
      <c r="C209" s="67"/>
      <c r="D209" s="67"/>
      <c r="E209" s="67"/>
      <c r="F209" s="67"/>
      <c r="G209" s="67"/>
      <c r="H209" s="67"/>
    </row>
    <row r="210" spans="3:8" ht="12.75">
      <c r="C210" s="67"/>
      <c r="D210" s="67"/>
      <c r="E210" s="67"/>
      <c r="F210" s="67"/>
      <c r="G210" s="67"/>
      <c r="H210" s="67"/>
    </row>
    <row r="211" spans="3:8" ht="12.75">
      <c r="C211" s="67"/>
      <c r="D211" s="67"/>
      <c r="E211" s="67"/>
      <c r="F211" s="67"/>
      <c r="G211" s="67"/>
      <c r="H211" s="67"/>
    </row>
    <row r="212" spans="3:8" ht="12.75">
      <c r="C212" s="67"/>
      <c r="D212" s="67"/>
      <c r="E212" s="67"/>
      <c r="F212" s="67"/>
      <c r="G212" s="67"/>
      <c r="H212" s="67"/>
    </row>
    <row r="213" spans="3:8" ht="12.75">
      <c r="C213" s="67"/>
      <c r="D213" s="67"/>
      <c r="E213" s="67"/>
      <c r="F213" s="67"/>
      <c r="G213" s="67"/>
      <c r="H213" s="67"/>
    </row>
    <row r="214" spans="3:8" ht="12.75">
      <c r="C214" s="67"/>
      <c r="D214" s="67"/>
      <c r="E214" s="67"/>
      <c r="F214" s="67"/>
      <c r="G214" s="67"/>
      <c r="H214" s="67"/>
    </row>
    <row r="215" spans="3:8" ht="12.75">
      <c r="C215" s="67"/>
      <c r="D215" s="67"/>
      <c r="E215" s="67"/>
      <c r="F215" s="67"/>
      <c r="G215" s="67"/>
      <c r="H215" s="67"/>
    </row>
    <row r="216" spans="3:8" ht="12.75">
      <c r="C216" s="67"/>
      <c r="D216" s="67"/>
      <c r="E216" s="67"/>
      <c r="F216" s="67"/>
      <c r="G216" s="67"/>
      <c r="H216" s="67"/>
    </row>
    <row r="217" spans="3:8" ht="12.75">
      <c r="C217" s="67"/>
      <c r="D217" s="67"/>
      <c r="E217" s="67"/>
      <c r="F217" s="67"/>
      <c r="G217" s="67"/>
      <c r="H217" s="67"/>
    </row>
    <row r="218" spans="3:8" ht="12.75">
      <c r="C218" s="67"/>
      <c r="D218" s="67"/>
      <c r="E218" s="67"/>
      <c r="F218" s="67"/>
      <c r="G218" s="67"/>
      <c r="H218" s="67"/>
    </row>
    <row r="219" spans="3:8" ht="12.75">
      <c r="C219" s="67"/>
      <c r="D219" s="67"/>
      <c r="E219" s="67"/>
      <c r="F219" s="67"/>
      <c r="G219" s="67"/>
      <c r="H219" s="67"/>
    </row>
    <row r="220" spans="3:8" ht="12.75">
      <c r="C220" s="67"/>
      <c r="D220" s="67"/>
      <c r="E220" s="67"/>
      <c r="F220" s="67"/>
      <c r="G220" s="67"/>
      <c r="H220" s="67"/>
    </row>
    <row r="221" spans="3:8" ht="12.75">
      <c r="C221" s="67"/>
      <c r="D221" s="67"/>
      <c r="E221" s="67"/>
      <c r="F221" s="67"/>
      <c r="G221" s="67"/>
      <c r="H221" s="67"/>
    </row>
    <row r="222" spans="3:8" ht="12.75">
      <c r="C222" s="67"/>
      <c r="D222" s="67"/>
      <c r="E222" s="67"/>
      <c r="F222" s="67"/>
      <c r="G222" s="67"/>
      <c r="H222" s="67"/>
    </row>
    <row r="223" spans="3:8" ht="12.75">
      <c r="C223" s="67"/>
      <c r="D223" s="67"/>
      <c r="E223" s="67"/>
      <c r="F223" s="67"/>
      <c r="G223" s="67"/>
      <c r="H223" s="67"/>
    </row>
    <row r="224" spans="3:8" ht="12.75">
      <c r="C224" s="67"/>
      <c r="D224" s="67"/>
      <c r="E224" s="67"/>
      <c r="F224" s="67"/>
      <c r="G224" s="67"/>
      <c r="H224" s="67"/>
    </row>
    <row r="225" spans="3:8" ht="12.75">
      <c r="C225" s="67"/>
      <c r="D225" s="67"/>
      <c r="E225" s="67"/>
      <c r="F225" s="67"/>
      <c r="G225" s="67"/>
      <c r="H225" s="67"/>
    </row>
    <row r="226" spans="3:8" ht="12.75">
      <c r="C226" s="67"/>
      <c r="D226" s="67"/>
      <c r="E226" s="67"/>
      <c r="F226" s="67"/>
      <c r="G226" s="67"/>
      <c r="H226" s="67"/>
    </row>
    <row r="227" spans="3:8" ht="12.75">
      <c r="C227" s="67"/>
      <c r="D227" s="67"/>
      <c r="E227" s="67"/>
      <c r="F227" s="67"/>
      <c r="G227" s="67"/>
      <c r="H227" s="67"/>
    </row>
    <row r="228" spans="3:8" ht="12.75">
      <c r="C228" s="67"/>
      <c r="D228" s="67"/>
      <c r="E228" s="67"/>
      <c r="F228" s="67"/>
      <c r="G228" s="67"/>
      <c r="H228" s="67"/>
    </row>
    <row r="229" spans="3:8" ht="12.75">
      <c r="C229" s="67"/>
      <c r="D229" s="67"/>
      <c r="E229" s="67"/>
      <c r="F229" s="67"/>
      <c r="G229" s="67"/>
      <c r="H229" s="67"/>
    </row>
    <row r="230" spans="3:8" ht="12.75">
      <c r="C230" s="67"/>
      <c r="D230" s="67"/>
      <c r="E230" s="67"/>
      <c r="F230" s="67"/>
      <c r="G230" s="67"/>
      <c r="H230" s="67"/>
    </row>
    <row r="231" spans="3:8" ht="12.75">
      <c r="C231" s="67"/>
      <c r="D231" s="67"/>
      <c r="E231" s="67"/>
      <c r="F231" s="67"/>
      <c r="G231" s="67"/>
      <c r="H231" s="67"/>
    </row>
    <row r="232" spans="3:8" ht="12.75">
      <c r="C232" s="67"/>
      <c r="D232" s="67"/>
      <c r="E232" s="67"/>
      <c r="F232" s="67"/>
      <c r="G232" s="67"/>
      <c r="H232" s="67"/>
    </row>
    <row r="233" spans="3:8" ht="12.75">
      <c r="C233" s="67"/>
      <c r="D233" s="67"/>
      <c r="E233" s="67"/>
      <c r="F233" s="67"/>
      <c r="G233" s="67"/>
      <c r="H233" s="67"/>
    </row>
    <row r="234" spans="3:8" ht="12.75">
      <c r="C234" s="67"/>
      <c r="D234" s="67"/>
      <c r="E234" s="67"/>
      <c r="F234" s="67"/>
      <c r="G234" s="67"/>
      <c r="H234" s="67"/>
    </row>
    <row r="235" spans="3:8" ht="12.75">
      <c r="C235" s="67"/>
      <c r="D235" s="67"/>
      <c r="E235" s="67"/>
      <c r="F235" s="67"/>
      <c r="G235" s="67"/>
      <c r="H235" s="67"/>
    </row>
    <row r="236" spans="3:8" ht="12.75">
      <c r="C236" s="67"/>
      <c r="D236" s="67"/>
      <c r="E236" s="67"/>
      <c r="F236" s="67"/>
      <c r="G236" s="67"/>
      <c r="H236" s="67"/>
    </row>
    <row r="237" spans="3:8" ht="12.75">
      <c r="C237" s="67"/>
      <c r="D237" s="67"/>
      <c r="E237" s="67"/>
      <c r="F237" s="67"/>
      <c r="G237" s="67"/>
      <c r="H237" s="67"/>
    </row>
    <row r="238" spans="3:8" ht="12.75">
      <c r="C238" s="67"/>
      <c r="D238" s="67"/>
      <c r="E238" s="67"/>
      <c r="F238" s="67"/>
      <c r="G238" s="67"/>
      <c r="H238" s="67"/>
    </row>
    <row r="239" spans="3:8" ht="12.75">
      <c r="C239" s="67"/>
      <c r="D239" s="67"/>
      <c r="E239" s="67"/>
      <c r="F239" s="67"/>
      <c r="G239" s="67"/>
      <c r="H239" s="67"/>
    </row>
    <row r="240" spans="3:8" ht="12.75">
      <c r="C240" s="67"/>
      <c r="D240" s="67"/>
      <c r="E240" s="67"/>
      <c r="F240" s="67"/>
      <c r="G240" s="67"/>
      <c r="H240" s="67"/>
    </row>
    <row r="241" spans="3:8" ht="12.75">
      <c r="C241" s="67"/>
      <c r="D241" s="67"/>
      <c r="E241" s="67"/>
      <c r="F241" s="67"/>
      <c r="G241" s="67"/>
      <c r="H241" s="67"/>
    </row>
    <row r="242" spans="3:8" ht="12.75">
      <c r="C242" s="67"/>
      <c r="D242" s="67"/>
      <c r="E242" s="67"/>
      <c r="F242" s="67"/>
      <c r="G242" s="67"/>
      <c r="H242" s="67"/>
    </row>
    <row r="243" spans="3:8" ht="12.75">
      <c r="C243" s="67"/>
      <c r="D243" s="67"/>
      <c r="E243" s="67"/>
      <c r="F243" s="67"/>
      <c r="G243" s="67"/>
      <c r="H243" s="67"/>
    </row>
  </sheetData>
  <mergeCells count="29">
    <mergeCell ref="A1:C1"/>
    <mergeCell ref="A5:H5"/>
    <mergeCell ref="A7:A8"/>
    <mergeCell ref="B7:B8"/>
    <mergeCell ref="C7:C8"/>
    <mergeCell ref="D7:H7"/>
    <mergeCell ref="A9:H9"/>
    <mergeCell ref="A10:A11"/>
    <mergeCell ref="A15:H15"/>
    <mergeCell ref="A16:A20"/>
    <mergeCell ref="A22:A24"/>
    <mergeCell ref="A26:A28"/>
    <mergeCell ref="A38:A39"/>
    <mergeCell ref="B38:B39"/>
    <mergeCell ref="A64:H64"/>
    <mergeCell ref="C38:C39"/>
    <mergeCell ref="D38:H38"/>
    <mergeCell ref="A40:H40"/>
    <mergeCell ref="A41:A43"/>
    <mergeCell ref="A49:H49"/>
    <mergeCell ref="A50:A55"/>
    <mergeCell ref="A62:A63"/>
    <mergeCell ref="B62:B63"/>
    <mergeCell ref="C62:C63"/>
    <mergeCell ref="D62:H62"/>
    <mergeCell ref="A76:A80"/>
    <mergeCell ref="A65:A68"/>
    <mergeCell ref="A70:A73"/>
    <mergeCell ref="A75:H75"/>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C34"/>
  <sheetViews>
    <sheetView tabSelected="1" workbookViewId="0" topLeftCell="A22">
      <selection activeCell="F1" sqref="F1"/>
    </sheetView>
  </sheetViews>
  <sheetFormatPr defaultColWidth="9.140625" defaultRowHeight="12.75"/>
  <cols>
    <col min="1" max="1" width="40.57421875" style="50" customWidth="1"/>
    <col min="2" max="2" width="0.5625" style="50" customWidth="1"/>
    <col min="3" max="3" width="41.421875" style="50" customWidth="1"/>
    <col min="4" max="16384" width="9.140625" style="50" customWidth="1"/>
  </cols>
  <sheetData>
    <row r="1" ht="32.25" customHeight="1">
      <c r="A1" s="154" t="s">
        <v>339</v>
      </c>
    </row>
    <row r="2" ht="38.25">
      <c r="C2" s="154" t="s">
        <v>144</v>
      </c>
    </row>
    <row r="3" spans="1:3" ht="57.75" customHeight="1" thickBot="1">
      <c r="A3" s="560" t="s">
        <v>145</v>
      </c>
      <c r="B3" s="560"/>
      <c r="C3" s="560"/>
    </row>
    <row r="4" spans="1:3" ht="35.25" customHeight="1" thickBot="1" thickTop="1">
      <c r="A4" s="155" t="s">
        <v>146</v>
      </c>
      <c r="B4" s="156" t="s">
        <v>147</v>
      </c>
      <c r="C4" s="157" t="s">
        <v>148</v>
      </c>
    </row>
    <row r="5" spans="1:3" ht="15.75" thickTop="1">
      <c r="A5" s="158" t="s">
        <v>149</v>
      </c>
      <c r="B5" s="159">
        <f>663+131</f>
        <v>794</v>
      </c>
      <c r="C5" s="160">
        <f>B5*5+200+400+400+400</f>
        <v>5370</v>
      </c>
    </row>
    <row r="6" spans="1:3" ht="15">
      <c r="A6" s="158" t="s">
        <v>150</v>
      </c>
      <c r="B6" s="159">
        <f>268</f>
        <v>268</v>
      </c>
      <c r="C6" s="160">
        <f>B6*5+158+150+200+110</f>
        <v>1958</v>
      </c>
    </row>
    <row r="7" spans="1:3" ht="15">
      <c r="A7" s="158" t="s">
        <v>151</v>
      </c>
      <c r="B7" s="159">
        <f>392+63</f>
        <v>455</v>
      </c>
      <c r="C7" s="160">
        <f aca="true" t="shared" si="0" ref="C7:C26">B7*5</f>
        <v>2275</v>
      </c>
    </row>
    <row r="8" spans="1:3" ht="15">
      <c r="A8" s="158" t="s">
        <v>152</v>
      </c>
      <c r="B8" s="159">
        <v>177</v>
      </c>
      <c r="C8" s="160">
        <f>B8*5+150-150</f>
        <v>885</v>
      </c>
    </row>
    <row r="9" spans="1:3" ht="15">
      <c r="A9" s="158" t="s">
        <v>153</v>
      </c>
      <c r="B9" s="159">
        <f>184+12</f>
        <v>196</v>
      </c>
      <c r="C9" s="160">
        <f>B9*5+1000+400+280</f>
        <v>2660</v>
      </c>
    </row>
    <row r="10" spans="1:3" ht="15">
      <c r="A10" s="158" t="s">
        <v>154</v>
      </c>
      <c r="B10" s="159">
        <f>744</f>
        <v>744</v>
      </c>
      <c r="C10" s="160">
        <f>B10*5+400</f>
        <v>4120</v>
      </c>
    </row>
    <row r="11" spans="1:3" ht="15">
      <c r="A11" s="158" t="s">
        <v>155</v>
      </c>
      <c r="B11" s="159">
        <f>175</f>
        <v>175</v>
      </c>
      <c r="C11" s="160">
        <f t="shared" si="0"/>
        <v>875</v>
      </c>
    </row>
    <row r="12" spans="1:3" ht="15">
      <c r="A12" s="158" t="s">
        <v>156</v>
      </c>
      <c r="B12" s="159">
        <f>29+12+117+104</f>
        <v>262</v>
      </c>
      <c r="C12" s="160">
        <f>B12*5+200+200</f>
        <v>1710</v>
      </c>
    </row>
    <row r="13" spans="1:3" ht="15">
      <c r="A13" s="158" t="s">
        <v>157</v>
      </c>
      <c r="B13" s="159">
        <f>196</f>
        <v>196</v>
      </c>
      <c r="C13" s="160">
        <f>B13*5+300+200</f>
        <v>1480</v>
      </c>
    </row>
    <row r="14" spans="1:3" ht="15">
      <c r="A14" s="158" t="s">
        <v>158</v>
      </c>
      <c r="B14" s="159">
        <f>201+27+43</f>
        <v>271</v>
      </c>
      <c r="C14" s="160">
        <f t="shared" si="0"/>
        <v>1355</v>
      </c>
    </row>
    <row r="15" spans="1:3" ht="15">
      <c r="A15" s="158" t="s">
        <v>159</v>
      </c>
      <c r="B15" s="159">
        <f>424</f>
        <v>424</v>
      </c>
      <c r="C15" s="160">
        <f>B15*5+150+500+150</f>
        <v>2920</v>
      </c>
    </row>
    <row r="16" spans="1:3" ht="15">
      <c r="A16" s="158" t="s">
        <v>160</v>
      </c>
      <c r="B16" s="159">
        <f>356+202</f>
        <v>558</v>
      </c>
      <c r="C16" s="160">
        <f t="shared" si="0"/>
        <v>2790</v>
      </c>
    </row>
    <row r="17" spans="1:3" ht="15">
      <c r="A17" s="158" t="s">
        <v>161</v>
      </c>
      <c r="B17" s="159">
        <f>606</f>
        <v>606</v>
      </c>
      <c r="C17" s="160">
        <f>B17*5+200+200</f>
        <v>3430</v>
      </c>
    </row>
    <row r="18" spans="1:3" ht="15">
      <c r="A18" s="158" t="s">
        <v>162</v>
      </c>
      <c r="B18" s="159">
        <f>178</f>
        <v>178</v>
      </c>
      <c r="C18" s="160">
        <f t="shared" si="0"/>
        <v>890</v>
      </c>
    </row>
    <row r="19" spans="1:3" ht="15">
      <c r="A19" s="158" t="s">
        <v>163</v>
      </c>
      <c r="B19" s="159">
        <f>524+11</f>
        <v>535</v>
      </c>
      <c r="C19" s="160">
        <f t="shared" si="0"/>
        <v>2675</v>
      </c>
    </row>
    <row r="20" spans="1:3" ht="15">
      <c r="A20" s="158" t="s">
        <v>164</v>
      </c>
      <c r="B20" s="159">
        <f>767</f>
        <v>767</v>
      </c>
      <c r="C20" s="160">
        <f t="shared" si="0"/>
        <v>3835</v>
      </c>
    </row>
    <row r="21" spans="1:3" ht="15">
      <c r="A21" s="158" t="s">
        <v>165</v>
      </c>
      <c r="B21" s="159">
        <f>578</f>
        <v>578</v>
      </c>
      <c r="C21" s="160">
        <f>B21*5+800+200+400+400</f>
        <v>4690</v>
      </c>
    </row>
    <row r="22" spans="1:3" ht="15">
      <c r="A22" s="158" t="s">
        <v>166</v>
      </c>
      <c r="B22" s="159">
        <f>885+83</f>
        <v>968</v>
      </c>
      <c r="C22" s="160">
        <f>B22*5+200+600+400+400</f>
        <v>6440</v>
      </c>
    </row>
    <row r="23" spans="1:3" ht="15">
      <c r="A23" s="158" t="s">
        <v>167</v>
      </c>
      <c r="B23" s="159">
        <f>413</f>
        <v>413</v>
      </c>
      <c r="C23" s="160">
        <f t="shared" si="0"/>
        <v>2065</v>
      </c>
    </row>
    <row r="24" spans="1:3" ht="15">
      <c r="A24" s="158" t="s">
        <v>168</v>
      </c>
      <c r="B24" s="159">
        <f>137+42</f>
        <v>179</v>
      </c>
      <c r="C24" s="160">
        <f t="shared" si="0"/>
        <v>895</v>
      </c>
    </row>
    <row r="25" spans="1:3" ht="15">
      <c r="A25" s="158" t="s">
        <v>169</v>
      </c>
      <c r="B25" s="159">
        <f>298+6+32</f>
        <v>336</v>
      </c>
      <c r="C25" s="160">
        <f>B25*5+500+1200+300</f>
        <v>3680</v>
      </c>
    </row>
    <row r="26" spans="1:3" ht="15.75" thickBot="1">
      <c r="A26" s="161" t="s">
        <v>170</v>
      </c>
      <c r="B26" s="162">
        <f>286+30</f>
        <v>316</v>
      </c>
      <c r="C26" s="163">
        <f t="shared" si="0"/>
        <v>1580</v>
      </c>
    </row>
    <row r="27" spans="1:3" ht="17.25" thickBot="1" thickTop="1">
      <c r="A27" s="164" t="s">
        <v>171</v>
      </c>
      <c r="B27" s="165">
        <f>SUM(B5:B26)</f>
        <v>9396</v>
      </c>
      <c r="C27" s="166">
        <f>SUM(C5:C26)</f>
        <v>58578</v>
      </c>
    </row>
    <row r="28" ht="13.5" thickTop="1"/>
    <row r="34" ht="12.75">
      <c r="C34" s="67"/>
    </row>
  </sheetData>
  <mergeCells count="1">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2009-09-08T08:34:29Z</cp:lastPrinted>
  <dcterms:created xsi:type="dcterms:W3CDTF">2009-09-02T05:55:42Z</dcterms:created>
  <dcterms:modified xsi:type="dcterms:W3CDTF">2009-09-08T08:34:31Z</dcterms:modified>
  <cp:category/>
  <cp:version/>
  <cp:contentType/>
  <cp:contentStatus/>
</cp:coreProperties>
</file>