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łacznik nr 1" sheetId="1" r:id="rId1"/>
    <sheet name="załacznik nr 2" sheetId="2" r:id="rId2"/>
    <sheet name="załacznik nr 3" sheetId="3" r:id="rId3"/>
    <sheet name="załacznik nr 4" sheetId="4" r:id="rId4"/>
  </sheets>
  <definedNames>
    <definedName name="_xlnm.Print_Titles" localSheetId="2">'załacznik nr 3'!$5:$5</definedName>
    <definedName name="_xlnm.Print_Titles" localSheetId="3">'załacznik nr 4'!$5:$5</definedName>
  </definedNames>
  <calcPr fullCalcOnLoad="1"/>
</workbook>
</file>

<file path=xl/sharedStrings.xml><?xml version="1.0" encoding="utf-8"?>
<sst xmlns="http://schemas.openxmlformats.org/spreadsheetml/2006/main" count="869" uniqueCount="397">
  <si>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</si>
  <si>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</si>
  <si>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</si>
  <si>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</si>
  <si>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</si>
  <si>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</si>
  <si>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</si>
  <si>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</si>
  <si>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</si>
  <si>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01042</t>
  </si>
  <si>
    <t>0,00</t>
  </si>
  <si>
    <t>6300</t>
  </si>
  <si>
    <t>Pozostała działalność</t>
  </si>
  <si>
    <t>700</t>
  </si>
  <si>
    <t>Gospodarka mieszkaniowa</t>
  </si>
  <si>
    <t>1 413,00</t>
  </si>
  <si>
    <t>70005</t>
  </si>
  <si>
    <t>Gospodarka gruntami i nieruchomościami</t>
  </si>
  <si>
    <t>20 943,00</t>
  </si>
  <si>
    <t>0920</t>
  </si>
  <si>
    <t>Pozostałe odsetki</t>
  </si>
  <si>
    <t>750</t>
  </si>
  <si>
    <t>Administracja publiczna</t>
  </si>
  <si>
    <t>153 992,00</t>
  </si>
  <si>
    <t>0960</t>
  </si>
  <si>
    <t>Otrzymane spadki, zapisy i darowizny w postaci pieniężnej</t>
  </si>
  <si>
    <t>200,00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</si>
  <si>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</si>
  <si>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</si>
  <si>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</si>
  <si>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</si>
  <si>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</si>
  <si>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</si>
  <si>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75616</t>
  </si>
  <si>
    <t>Wpływy z podatku rolnego, podatku leśnego, podatku od spadków i darowizn, podatku od czynności cywilno-prawnych oraz podatków i opłat lokalnych od osób fizycznych</t>
  </si>
  <si>
    <t>7 500,00</t>
  </si>
  <si>
    <t>75618</t>
  </si>
  <si>
    <t>Wpływy z innych opłat stanowiących dochody jednostek samorządu terytorialnego na podstawie ustaw</t>
  </si>
  <si>
    <t>900</t>
  </si>
  <si>
    <t>Gospodarka komunalna i ochrona środowiska</t>
  </si>
  <si>
    <t>Razem:</t>
  </si>
  <si>
    <t>DOCHODY</t>
  </si>
  <si>
    <t>4210</t>
  </si>
  <si>
    <t>Zakup materiałów i wyposażenia</t>
  </si>
  <si>
    <t>01010</t>
  </si>
  <si>
    <t>6050</t>
  </si>
  <si>
    <t>Wydatki inwestycyjne jednostek budżetowych</t>
  </si>
  <si>
    <t>600</t>
  </si>
  <si>
    <t>Transport i łączność</t>
  </si>
  <si>
    <t>60016</t>
  </si>
  <si>
    <t>Drogi publiczne gminne</t>
  </si>
  <si>
    <t>4270</t>
  </si>
  <si>
    <t>Zakup usług remontowych</t>
  </si>
  <si>
    <t>4300</t>
  </si>
  <si>
    <t>Zakup usług pozostałych</t>
  </si>
  <si>
    <t>6060</t>
  </si>
  <si>
    <t>Wydatki na zakupy inwestycyjne jednostek budżetowych</t>
  </si>
  <si>
    <t>70095</t>
  </si>
  <si>
    <t>75023</t>
  </si>
  <si>
    <t>Urzędy gmin (miast i miast na prawach powiatu)</t>
  </si>
  <si>
    <t>754</t>
  </si>
  <si>
    <t>75412</t>
  </si>
  <si>
    <t>801</t>
  </si>
  <si>
    <t>Oświata i wychowanie</t>
  </si>
  <si>
    <t>90015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</si>
  <si>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</si>
  <si>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</si>
  <si>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</si>
  <si>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</si>
  <si>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</si>
  <si>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</si>
  <si>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92695</t>
  </si>
  <si>
    <t>335 998,00</t>
  </si>
  <si>
    <t>WYDATKI</t>
  </si>
  <si>
    <t>30 000,00</t>
  </si>
  <si>
    <t>80101</t>
  </si>
  <si>
    <t>952</t>
  </si>
  <si>
    <t>Przychody z zaciągniętych pożyczek i kredytów na rynku krajowym</t>
  </si>
  <si>
    <t xml:space="preserve">Załącznik Nr 6 do Uchwały Rady Gminy Chojnów Nr  V/24/2011 z dnia 17 lutego 2011r. </t>
  </si>
  <si>
    <t>PLAN ZADAŃ INWESTYCYJNYCH NA ROK 2011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</si>
  <si>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</si>
  <si>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</si>
  <si>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</si>
  <si>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</si>
  <si>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</si>
  <si>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</si>
  <si>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</si>
  <si>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</si>
  <si>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Budowa kanalizacji sanitarnej  dla wsi Rokitki Etap II,</t>
  </si>
  <si>
    <t>Budowa kanalizacji sanitarnej dla wsi Zamienice etap I</t>
  </si>
  <si>
    <t>Budowa sieci kanalizacji sanitarnej dla wsi Zamienice kolonia i Rokitki kolonia Brzozy</t>
  </si>
  <si>
    <t>Budowa Stacji Uzdatniania Wody w miejscowości Okmiany II</t>
  </si>
  <si>
    <t>Wykonanie planu urządzeniowo rolnego dla Gminy Chojnów</t>
  </si>
  <si>
    <t>Wykonanie dokumentacji projektowej na kontenerową oczyszczalnię ścieków i sieć kanalizacji sanitarnej dla podstrefy LSSE Okmiany</t>
  </si>
  <si>
    <t>Wykonanie dokumentacji projektowej na rurociąg przesyłowy kanalizacji sanitarnej z Zamienic na oczyszczalnię ścieków w Goliszowie wraz wykonaniem map do celów projektowych</t>
  </si>
  <si>
    <t xml:space="preserve">Wykonanie projektu przyłączy energii elektrycznej do pompowni ścieków w miejscowościach Rokitki, Kolonia Zamienice - Brzozy i Zamienice </t>
  </si>
  <si>
    <t>Remont drogi gminnej w Niedźwiedzicach</t>
  </si>
  <si>
    <t>60014</t>
  </si>
  <si>
    <t>Dotacja celowa na pomoc finansową  na dofinansowanie zadania inwestycyjnego realizowanego przez Powiat Legnicki polegającego na remoncie drogi powiatowej 2194D w miejscowości Niedźwiedzice</t>
  </si>
  <si>
    <t>Remont istniejacej kładki wiszącej na linach stalowych dla pieszych z przyczółkami betonowymi na rzece Skora w miejscowości Goliszów gm. Chojnów</t>
  </si>
  <si>
    <t>Zakup i montaż kostki brukowej na placu przed Punktem Bibliotecznym</t>
  </si>
  <si>
    <t>Zakup wiaty przystankowej z podestem</t>
  </si>
  <si>
    <t>Zakup gruntów pod drogi gminne</t>
  </si>
  <si>
    <t>Zakup  gruntów  ANR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</si>
  <si>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</si>
  <si>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</si>
  <si>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75411</t>
  </si>
  <si>
    <t xml:space="preserve">Środki na Fundusz Wsparcia Straży Pożarnej z przeznaczeniem dofinansowania zakupu samochodu operacyjnego dla jednostki Państwowej Straży Pożarnej. </t>
  </si>
  <si>
    <t>Przebudowa dachów na budynku głównym i garażach Remizy OSP w Rokitkach</t>
  </si>
  <si>
    <t>Montaż dodatkowych lamp oświetleniowych</t>
  </si>
  <si>
    <t>Wykonanie ławek do świetlicy we wsi Goliszów</t>
  </si>
  <si>
    <t>Wykonanie  tarasu przy świetlicy wiejskiej we wsi Pawlikowice</t>
  </si>
  <si>
    <t>Wykonanie wiaty na cele organizacyjne mieszkańców wsi Konradówka</t>
  </si>
  <si>
    <t>Budowa zaplecza magazynowego w świetlicy - I I etap we wsi Stary Łom</t>
  </si>
  <si>
    <t>Remont Gminnego Ośrodka Kultury i Rekreacji w Piotrowicach obejmujący wymianę okien - etap I</t>
  </si>
  <si>
    <t>6057</t>
  </si>
  <si>
    <t>6059</t>
  </si>
  <si>
    <t>Przygotowanie dokumentacji technicznej na budowę wielofunkcyjnej świetlicy wiejskiej we wsi Budziwojów</t>
  </si>
  <si>
    <t>Zakup wyposażenia do kuchni w świetlicy we wsi Biała</t>
  </si>
  <si>
    <t>Zakup kosiarki samojezdnej spalinowej na potrzeby wsi Krzywa</t>
  </si>
  <si>
    <t>Zakup kosiarki na potrzeby wsi Niedźwiedzice</t>
  </si>
  <si>
    <t>Uzupełnienie wyposażenia świetlicy wiejskiej we wsi Zamienice</t>
  </si>
  <si>
    <t>92116</t>
  </si>
  <si>
    <t>Adaptacja istniejącego budynku przy szkole podstawowej w Krzywej na potrzeby gminnej biblioteki.</t>
  </si>
  <si>
    <t>6220</t>
  </si>
  <si>
    <t>Dotacja inwestycyjna na realizację zadania pn."Budowa przyłącza gazu i instalacji centralnego ogrzewania do Filii Gminnej Biblioteki Publicznej w Dobroszowie i Białej - etap II"</t>
  </si>
  <si>
    <t>92601</t>
  </si>
  <si>
    <t>Budowa trybuny na boisku piłkarskim w Krzywej</t>
  </si>
  <si>
    <t>Budowa ogólnodostępnej strefy rekreacyjno - wypoczynkowej w Budziwojowie</t>
  </si>
  <si>
    <t>Wykonanie przyłączy do boiska sportowego we wsi Budziwojów</t>
  </si>
  <si>
    <t>Wykonanie przyłącza do  boiska sportowego  we wsi Michów</t>
  </si>
  <si>
    <t>Wyposażenie boiska sportowego w zaplecze kontenerowe socjalne we wsi Michów</t>
  </si>
  <si>
    <t>Wyposażenie placu zabaw w Kolonii Kołątaja</t>
  </si>
  <si>
    <t>RAZEM</t>
  </si>
  <si>
    <t>*</t>
  </si>
  <si>
    <t xml:space="preserve">Załącznik nr 11 do Uchwały Rady Gminy  Chojnów                                                                                      nr V/24/2011 z dnia 17 lutego 2011r. </t>
  </si>
  <si>
    <t>Wydatki w ramach funduszu sołeckiego na rok 2011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</si>
  <si>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</si>
  <si>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</si>
  <si>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</si>
  <si>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</si>
  <si>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</si>
  <si>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</si>
  <si>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</si>
  <si>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</si>
  <si>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Zakup wyposażenia do kuchni w świetlicy</t>
  </si>
  <si>
    <t>Zakup tłucznia na drogi</t>
  </si>
  <si>
    <t>Wykonanie zabezpieczenia studzienki wody w szatni sportowej</t>
  </si>
  <si>
    <t>Zakup grzejników do toalet w świetlicy</t>
  </si>
  <si>
    <t>Zakup materiałów budowlanych na remont świetlicy</t>
  </si>
  <si>
    <t>Biskupin</t>
  </si>
  <si>
    <t>Zakup i montaż kominka w świetlicy</t>
  </si>
  <si>
    <t>Wymiana okien w sali świetlicy wiejskiej</t>
  </si>
  <si>
    <t>Budziwojów</t>
  </si>
  <si>
    <t>Budowa ogólnodostępnej strefy rekreacyjno - wypoczynkowej</t>
  </si>
  <si>
    <t>Zakup elektrycznych nożyc do cięcia żywopłotu dla SP w Budziwojowie</t>
  </si>
  <si>
    <t>Zakup zestawu mikrofonowego do organizacji imprez wiejskich</t>
  </si>
  <si>
    <t xml:space="preserve">Wykonanie i montaż wiat ochronnych dla piłkarzy na boisku w Budziwojowie </t>
  </si>
  <si>
    <t>Zakup strojów sportowych dla piłkarzy LZS Premium Budziwojów</t>
  </si>
  <si>
    <t>Czernikowice</t>
  </si>
  <si>
    <t>Remont świetlicy wiejskiej</t>
  </si>
  <si>
    <t>Dobroszów</t>
  </si>
  <si>
    <t xml:space="preserve">Goliszów </t>
  </si>
  <si>
    <t>Wykonanie ławek do świetlicy</t>
  </si>
  <si>
    <t>Zakup huśtawek na teren szkoły</t>
  </si>
  <si>
    <t>Zakup sprzętu sportowego dla LZS</t>
  </si>
  <si>
    <t>Zakup kuchenki gazowej i lodówki do świetlicy wiejskiej</t>
  </si>
  <si>
    <t xml:space="preserve">Montaż ławek i wiaty na boisku sportowym </t>
  </si>
  <si>
    <t>Zakup farb i malowanie szatni sportowej</t>
  </si>
  <si>
    <t>Gołaczów</t>
  </si>
  <si>
    <t>Remont zbiornika p.poż etap II</t>
  </si>
  <si>
    <t>Gołocin Pawlikowice</t>
  </si>
  <si>
    <t>Zakup wyposażenia do świetlicy</t>
  </si>
  <si>
    <t>Zakup sprzętu sportowego dla drużyny piłki siatkowej LZS Gołocin</t>
  </si>
  <si>
    <t>Wykonanie  tarasu przy świetlicy wiejskiej</t>
  </si>
  <si>
    <t>Groble</t>
  </si>
  <si>
    <t xml:space="preserve">Remont świetlicy wiejskiej </t>
  </si>
  <si>
    <t>Jaroszówka</t>
  </si>
  <si>
    <t>Remont elewacji zewnętrznej świetlicy</t>
  </si>
  <si>
    <t>Zakup kamienia na drogi gruntowe</t>
  </si>
  <si>
    <t>Jerzmanowice</t>
  </si>
  <si>
    <t>Remont zaplecza kuchennego przy świetlicy wiejskiej</t>
  </si>
  <si>
    <t>Konradówka Piotrowice</t>
  </si>
  <si>
    <t>Zakup wyposażenia placu zabaw</t>
  </si>
  <si>
    <t>Zakup pojemników do selektywnej zbiórki odpadów</t>
  </si>
  <si>
    <t>90003</t>
  </si>
  <si>
    <t>Zakup sprzętu sportowego dla młodzieży z Klubu Sportowego</t>
  </si>
  <si>
    <t>Wykonanie wiaty na cele organizacyjne mieszkańców wsi</t>
  </si>
  <si>
    <t xml:space="preserve">Krzywa </t>
  </si>
  <si>
    <t>Wymiana pokrycia dachu w świetlicy w Krzywej</t>
  </si>
  <si>
    <t>Zakup kosiarki samojezdnej  spalinowej</t>
  </si>
  <si>
    <t>Kolonia Kołłątaja</t>
  </si>
  <si>
    <t xml:space="preserve">Wyposażenie placu zabaw </t>
  </si>
  <si>
    <t>Zakup trawy na obsianie terenu pod plac zabaw</t>
  </si>
  <si>
    <t>Zakup elementów ogrodzenia</t>
  </si>
  <si>
    <t>Michów</t>
  </si>
  <si>
    <t>Wymiana desek na ławkach  oraz wymiana siatek w bramkach na stadionie</t>
  </si>
  <si>
    <t>Zakup i zabudowa nowych opraw oświetlenia drogowego</t>
  </si>
  <si>
    <t>Niedźwiedzice</t>
  </si>
  <si>
    <t>Zakup kosiarki</t>
  </si>
  <si>
    <t>Remont remizy strażackiej</t>
  </si>
  <si>
    <t>Osetnica</t>
  </si>
  <si>
    <t>Wykonanie chodnika przy świetlicy wiejskiej</t>
  </si>
  <si>
    <t>Montaż lamp oświetleniowych</t>
  </si>
  <si>
    <t>Zakup kruszywa na remonty dróg</t>
  </si>
  <si>
    <t>Zakup opału do ogrzewania świetlicy</t>
  </si>
  <si>
    <t>Remont szatni sportowej</t>
  </si>
  <si>
    <t>Zakup sprzętu i wyposażenia dla Klubu Sportowego Start Osetnica</t>
  </si>
  <si>
    <t>Okmiany</t>
  </si>
  <si>
    <t>Doposażenie zaplecza kuchennego w świetlicy</t>
  </si>
  <si>
    <t>Remont Szkoły Podstawowej w Okmianach</t>
  </si>
  <si>
    <t>Rokitki</t>
  </si>
  <si>
    <t>Wymiana bramek na boisku sportowym</t>
  </si>
  <si>
    <t>Zakup sprzętu sportowego</t>
  </si>
  <si>
    <t>Zakup wykładziny do Biblioteki</t>
  </si>
  <si>
    <t>Remont świetlicy</t>
  </si>
  <si>
    <t>Stary Łom</t>
  </si>
  <si>
    <t xml:space="preserve">Budowa zaplecza magazynowego w świetlicy - etap II </t>
  </si>
  <si>
    <t>Uzupełnienie zużytych elementów strojów zespołu "Słowiki"</t>
  </si>
  <si>
    <t>92108</t>
  </si>
  <si>
    <t>Zakup wyposażenia sportowego dla klubu LZS "Zryw" Stary Łom"</t>
  </si>
  <si>
    <t>Strupice</t>
  </si>
  <si>
    <t>Oczyszczenie dna stawu p.poż</t>
  </si>
  <si>
    <t>Odnowienie ścian w świetlicy wiejskiej</t>
  </si>
  <si>
    <t>Witków</t>
  </si>
  <si>
    <t>Zakup i instalacja punktu oświetleniowego</t>
  </si>
  <si>
    <t>Remont pomieszczenia przy remizie OSP</t>
  </si>
  <si>
    <t>Zakup wyposażenia do świetlicy wiejskiej</t>
  </si>
  <si>
    <t>Zamienice</t>
  </si>
  <si>
    <t>Uzupełnienie wyposażenia świetlicy wiejskiej</t>
  </si>
  <si>
    <t>Razem</t>
  </si>
  <si>
    <t>6170</t>
  </si>
  <si>
    <t>7 191 154,26</t>
  </si>
  <si>
    <t>- 320 000,00</t>
  </si>
  <si>
    <t>6 871 154,26</t>
  </si>
  <si>
    <t>01008</t>
  </si>
  <si>
    <t>Melioracje wodne</t>
  </si>
  <si>
    <t>38 800,00</t>
  </si>
  <si>
    <t>- 10 000,00</t>
  </si>
  <si>
    <t>28 800,00</t>
  </si>
  <si>
    <t>23 300,00</t>
  </si>
  <si>
    <t>13 300,00</t>
  </si>
  <si>
    <t>Infrastruktura wodociągowa i sanitacyjna wsi</t>
  </si>
  <si>
    <t>6 172 000,00</t>
  </si>
  <si>
    <t>- 310 000,00</t>
  </si>
  <si>
    <t>5 862 000,00</t>
  </si>
  <si>
    <t>20 500,00</t>
  </si>
  <si>
    <t>10 500,00</t>
  </si>
  <si>
    <t>5 995 000,00</t>
  </si>
  <si>
    <t>- 300 000,00</t>
  </si>
  <si>
    <t>5 695 000,00</t>
  </si>
  <si>
    <t>385 773,00</t>
  </si>
  <si>
    <t>393 273,00</t>
  </si>
  <si>
    <t>325 773,00</t>
  </si>
  <si>
    <t>333 273,00</t>
  </si>
  <si>
    <t>28 920,00</t>
  </si>
  <si>
    <t>422,00</t>
  </si>
  <si>
    <t>29 342,00</t>
  </si>
  <si>
    <t>91 800,00</t>
  </si>
  <si>
    <t>8 000,00</t>
  </si>
  <si>
    <t>99 800,00</t>
  </si>
  <si>
    <t>27 553,00</t>
  </si>
  <si>
    <t>- 922,00</t>
  </si>
  <si>
    <t>26 631,00</t>
  </si>
  <si>
    <t>1 150 985,00</t>
  </si>
  <si>
    <t>800,00</t>
  </si>
  <si>
    <t>1 151 785,00</t>
  </si>
  <si>
    <t>845 339,00</t>
  </si>
  <si>
    <t>846 139,00</t>
  </si>
  <si>
    <t>16 100,00</t>
  </si>
  <si>
    <t>16 900,00</t>
  </si>
  <si>
    <t>3 680 086,00</t>
  </si>
  <si>
    <t>115,00</t>
  </si>
  <si>
    <t>3 680 201,00</t>
  </si>
  <si>
    <t>3 269 444,00</t>
  </si>
  <si>
    <t>3 269 559,00</t>
  </si>
  <si>
    <t>4580</t>
  </si>
  <si>
    <t>10,00</t>
  </si>
  <si>
    <t>125,00</t>
  </si>
  <si>
    <t>757</t>
  </si>
  <si>
    <t>Obsługa długu publicznego</t>
  </si>
  <si>
    <t>246 034,00</t>
  </si>
  <si>
    <t>100 000,00</t>
  </si>
  <si>
    <t>346 034,00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</si>
  <si>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</si>
  <si>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</si>
  <si>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</si>
  <si>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</si>
  <si>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231 034,00</t>
  </si>
  <si>
    <t>331 034,00</t>
  </si>
  <si>
    <t>7 131 007,00</t>
  </si>
  <si>
    <t>111 407,00</t>
  </si>
  <si>
    <t>7 242 414,00</t>
  </si>
  <si>
    <t>80110</t>
  </si>
  <si>
    <t>Gimnazja</t>
  </si>
  <si>
    <t>656 000,00</t>
  </si>
  <si>
    <t>767 407,00</t>
  </si>
  <si>
    <t>2310</t>
  </si>
  <si>
    <t>Dotacje celowe przekazane gminie na zadania bieżące realizowane na podstawie porozumień (umów) między jednostkami samorządu terytorialnego</t>
  </si>
  <si>
    <t>772 511,00</t>
  </si>
  <si>
    <t>- 959,00</t>
  </si>
  <si>
    <t>771 552,00</t>
  </si>
  <si>
    <t>Oświetlenie ulic, placów i dróg</t>
  </si>
  <si>
    <t>604 870,00</t>
  </si>
  <si>
    <t>603 911,00</t>
  </si>
  <si>
    <t>12 376,00</t>
  </si>
  <si>
    <t>11 417,00</t>
  </si>
  <si>
    <t>868 535,00</t>
  </si>
  <si>
    <t>719,00</t>
  </si>
  <si>
    <t>869 254,00</t>
  </si>
  <si>
    <t>391 885,00</t>
  </si>
  <si>
    <t>392 604,00</t>
  </si>
  <si>
    <t>20 266,00</t>
  </si>
  <si>
    <t>- 352,00</t>
  </si>
  <si>
    <t>19 914,00</t>
  </si>
  <si>
    <t>114 362,00</t>
  </si>
  <si>
    <t>1 071,00</t>
  </si>
  <si>
    <t>115 433,00</t>
  </si>
  <si>
    <t>358 398,00</t>
  </si>
  <si>
    <t>1 240,00</t>
  </si>
  <si>
    <t>359 638,00</t>
  </si>
  <si>
    <t>337 238,00</t>
  </si>
  <si>
    <t>13 700,00</t>
  </si>
  <si>
    <t>1 649,00</t>
  </si>
  <si>
    <t>15 349,00</t>
  </si>
  <si>
    <t>4 500,00</t>
  </si>
  <si>
    <t>- 409,00</t>
  </si>
  <si>
    <t>4 091,00</t>
  </si>
  <si>
    <t>30 027 738,15</t>
  </si>
  <si>
    <t>- 99 178,00</t>
  </si>
  <si>
    <t>29 928 560,15</t>
  </si>
  <si>
    <t>234 091,00</t>
  </si>
  <si>
    <t>208 470,00</t>
  </si>
  <si>
    <t>442 561,00</t>
  </si>
  <si>
    <t>21 143,00</t>
  </si>
  <si>
    <t>1 613,00</t>
  </si>
  <si>
    <t>213 148,00</t>
  </si>
  <si>
    <t>208 270,00</t>
  </si>
  <si>
    <t>421 418,00</t>
  </si>
  <si>
    <t>300,00</t>
  </si>
  <si>
    <t>1 633,00</t>
  </si>
  <si>
    <t>2 670,00</t>
  </si>
  <si>
    <t>4 303,00</t>
  </si>
  <si>
    <t>2440</t>
  </si>
  <si>
    <t>Dotacje otrzymane z państwowych funduszy celowych na realizację zadań bieżących jednostek sektora finansów publicznych</t>
  </si>
  <si>
    <t>205 300,00</t>
  </si>
  <si>
    <t>31 100,00</t>
  </si>
  <si>
    <t>185 092,00</t>
  </si>
  <si>
    <t>45 000,00</t>
  </si>
  <si>
    <t>76 100,00</t>
  </si>
  <si>
    <t>61 100,00</t>
  </si>
  <si>
    <t>9 078 595,00</t>
  </si>
  <si>
    <t>163 200,00</t>
  </si>
  <si>
    <t>9 241 795,00</t>
  </si>
  <si>
    <t>3 281 756,00</t>
  </si>
  <si>
    <t>6 200,00</t>
  </si>
  <si>
    <t>3 287 956,00</t>
  </si>
  <si>
    <t>0340</t>
  </si>
  <si>
    <t>Podatek od środków transportowych</t>
  </si>
  <si>
    <t>34 100,00</t>
  </si>
  <si>
    <t>40 300,00</t>
  </si>
  <si>
    <t>2 358 359,00</t>
  </si>
  <si>
    <t>53 000,00</t>
  </si>
  <si>
    <t>2 411 359,00</t>
  </si>
  <si>
    <t>0360</t>
  </si>
  <si>
    <t>Podatek od spadków i darowizn</t>
  </si>
  <si>
    <t>20 000,00</t>
  </si>
  <si>
    <t>11 000,00</t>
  </si>
  <si>
    <t>31 000,00</t>
  </si>
  <si>
    <t>0500</t>
  </si>
  <si>
    <t>Podatek od czynności cywilnoprawnych</t>
  </si>
  <si>
    <t>150 000,00</t>
  </si>
  <si>
    <t>42 000,00</t>
  </si>
  <si>
    <t>192 000,00</t>
  </si>
  <si>
    <t>562 064,00</t>
  </si>
  <si>
    <t>104 000,00</t>
  </si>
  <si>
    <t>666 064,00</t>
  </si>
  <si>
    <t>0460</t>
  </si>
  <si>
    <t>Wpływy z opłaty eksploatacyjnej</t>
  </si>
  <si>
    <t>350 700,00</t>
  </si>
  <si>
    <t>454 700,00</t>
  </si>
  <si>
    <t>25 038 245,27</t>
  </si>
  <si>
    <t>402 770,00</t>
  </si>
  <si>
    <t>25 441 015,27</t>
  </si>
  <si>
    <t>950</t>
  </si>
  <si>
    <t>Wolne środki, o których mowa w art. 217 ust.2 pkt 6 ustawy</t>
  </si>
  <si>
    <t>596 924,25</t>
  </si>
  <si>
    <t>7 121 841,81</t>
  </si>
  <si>
    <t>- 501 948,00</t>
  </si>
  <si>
    <t>6 619 893,81</t>
  </si>
  <si>
    <t>Razem: 7.718.766,0600</t>
  </si>
  <si>
    <t>Razem: -501.948,00</t>
  </si>
  <si>
    <t>Razem: 7.216.818,06</t>
  </si>
  <si>
    <t>Załącznik Nr 1 do Uchwały Rady Gminy Chojnów Nr XV/98/2011 z dnia 28 listopada 2011r.</t>
  </si>
  <si>
    <t>Załącznik Nr 2 do Uchwały Rady Gminy Chojnów Nr XV/98/2011 z dnia  28 listopada 2011r.</t>
  </si>
  <si>
    <t>Załącznik Nr 3 do Uchwały Rady Gminy Chojnów Nr XV/98/2011 z dnia  28 listopada 2011r.</t>
  </si>
  <si>
    <t>Załącznik Nr 4 do Uchwały Rady Gminy Chojnów Nr XV/ 98/2011 z dnia 28 istopada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</si>
</sst>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b/>
      <sz val="11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 style="thin"/>
      <top style="thin"/>
      <bottom style="thick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</borders>
  <cellStyleXfs count="16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3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Border="1" applyAlignment="1">
      <alignment horizontal="center" vertical="center" wrapText="1"/>
    </xf>
    <xf numFmtId="49" fontId="4" fillId="2" borderId="2" xfId="0" applyBorder="1" applyAlignment="1">
      <alignment horizontal="center" vertical="center" wrapText="1"/>
    </xf>
    <xf numFmtId="49" fontId="5" fillId="3" borderId="3" xfId="0" applyBorder="1" applyAlignment="1">
      <alignment horizontal="right" vertical="center" wrapText="1"/>
    </xf>
    <xf numFmtId="49" fontId="6" fillId="4" borderId="3" xfId="0" applyBorder="1" applyAlignment="1">
      <alignment horizontal="right" vertical="center" wrapText="1"/>
    </xf>
    <xf numFmtId="49" fontId="6" fillId="2" borderId="3" xfId="0" applyBorder="1" applyAlignment="1">
      <alignment horizontal="right" vertical="center" wrapText="1"/>
    </xf>
    <xf numFmtId="49" fontId="6" fillId="2" borderId="4" xfId="0" applyBorder="1" applyAlignment="1">
      <alignment horizontal="right" vertical="center" wrapText="1"/>
    </xf>
    <xf numFmtId="49" fontId="5" fillId="3" borderId="3" xfId="0" applyBorder="1" applyAlignment="1">
      <alignment horizontal="justify" vertical="center" wrapText="1"/>
    </xf>
    <xf numFmtId="49" fontId="6" fillId="4" borderId="3" xfId="0" applyBorder="1" applyAlignment="1">
      <alignment horizontal="justify" vertical="center" wrapText="1"/>
    </xf>
    <xf numFmtId="49" fontId="6" fillId="2" borderId="3" xfId="0" applyBorder="1" applyAlignment="1">
      <alignment horizontal="justify" vertical="center" wrapText="1"/>
    </xf>
    <xf numFmtId="49" fontId="6" fillId="2" borderId="4" xfId="0" applyBorder="1" applyAlignment="1">
      <alignment horizontal="justify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16" fillId="0" borderId="5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justify" vertical="center" wrapText="1"/>
    </xf>
    <xf numFmtId="49" fontId="18" fillId="0" borderId="5" xfId="0" applyNumberFormat="1" applyFont="1" applyFill="1" applyBorder="1" applyAlignment="1">
      <alignment horizontal="justify" vertical="center" wrapText="1"/>
    </xf>
    <xf numFmtId="0" fontId="8" fillId="0" borderId="0" xfId="0" applyNumberFormat="1" applyFill="1" applyBorder="1" applyAlignment="1" applyProtection="1">
      <alignment horizontal="left"/>
      <protection locked="0"/>
    </xf>
    <xf numFmtId="0" fontId="10" fillId="0" borderId="7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Border="1" applyAlignment="1">
      <alignment horizontal="center" vertical="center"/>
    </xf>
    <xf numFmtId="0" fontId="8" fillId="0" borderId="4" xfId="0" applyBorder="1" applyAlignment="1">
      <alignment horizontal="justify" vertical="center"/>
    </xf>
    <xf numFmtId="43" fontId="10" fillId="0" borderId="9" xfId="15" applyFont="1" applyFill="1" applyBorder="1" applyAlignment="1" applyProtection="1">
      <alignment horizontal="center" vertical="center"/>
      <protection locked="0"/>
    </xf>
    <xf numFmtId="4" fontId="6" fillId="0" borderId="4" xfId="0" applyNumberFormat="1" applyFont="1" applyBorder="1" applyAlignment="1">
      <alignment horizontal="center" vertical="center"/>
    </xf>
    <xf numFmtId="4" fontId="8" fillId="0" borderId="0" xfId="0" applyNumberForma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8" fillId="0" borderId="0" xfId="0" applyFill="1" applyAlignment="1">
      <alignment/>
    </xf>
    <xf numFmtId="43" fontId="10" fillId="0" borderId="0" xfId="15" applyFont="1" applyFill="1" applyBorder="1" applyAlignment="1">
      <alignment vertical="center" wrapText="1"/>
    </xf>
    <xf numFmtId="43" fontId="10" fillId="0" borderId="0" xfId="15" applyFont="1" applyFill="1" applyBorder="1" applyAlignment="1">
      <alignment vertical="center" wrapText="1"/>
    </xf>
    <xf numFmtId="164" fontId="8" fillId="0" borderId="0" xfId="0" applyNumberFormat="1" applyFill="1" applyAlignment="1">
      <alignment/>
    </xf>
    <xf numFmtId="0" fontId="11" fillId="0" borderId="0" xfId="0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8" fillId="0" borderId="0" xfId="0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vertical="center" wrapText="1"/>
    </xf>
    <xf numFmtId="164" fontId="7" fillId="0" borderId="16" xfId="15" applyNumberFormat="1" applyFont="1" applyFill="1" applyBorder="1" applyAlignment="1">
      <alignment vertical="center"/>
    </xf>
    <xf numFmtId="164" fontId="16" fillId="0" borderId="17" xfId="15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8" fillId="0" borderId="19" xfId="15" applyNumberFormat="1" applyFont="1" applyFill="1" applyBorder="1" applyAlignment="1">
      <alignment horizontal="justify" vertical="center" wrapText="1"/>
    </xf>
    <xf numFmtId="164" fontId="7" fillId="0" borderId="19" xfId="15" applyNumberFormat="1" applyFont="1" applyFill="1" applyBorder="1" applyAlignment="1">
      <alignment horizontal="center" vertical="center"/>
    </xf>
    <xf numFmtId="164" fontId="7" fillId="0" borderId="19" xfId="15" applyNumberFormat="1" applyFont="1" applyFill="1" applyBorder="1" applyAlignment="1">
      <alignment vertical="center"/>
    </xf>
    <xf numFmtId="164" fontId="16" fillId="0" borderId="20" xfId="15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justify" vertical="center" wrapText="1"/>
    </xf>
    <xf numFmtId="49" fontId="18" fillId="0" borderId="19" xfId="0" applyNumberFormat="1" applyFont="1" applyFill="1" applyBorder="1" applyAlignment="1">
      <alignment horizontal="justify" vertical="center" wrapText="1"/>
    </xf>
    <xf numFmtId="49" fontId="16" fillId="0" borderId="18" xfId="15" applyNumberFormat="1" applyFont="1" applyFill="1" applyBorder="1" applyAlignment="1">
      <alignment horizontal="center" vertical="center"/>
    </xf>
    <xf numFmtId="49" fontId="16" fillId="0" borderId="19" xfId="15" applyNumberFormat="1" applyFont="1" applyFill="1" applyBorder="1" applyAlignment="1">
      <alignment horizontal="center" vertical="center"/>
    </xf>
    <xf numFmtId="49" fontId="10" fillId="0" borderId="19" xfId="15" applyNumberFormat="1" applyFont="1" applyFill="1" applyBorder="1" applyAlignment="1">
      <alignment horizontal="justify" vertical="center"/>
    </xf>
    <xf numFmtId="49" fontId="16" fillId="0" borderId="19" xfId="15" applyNumberFormat="1" applyFont="1" applyFill="1" applyBorder="1" applyAlignment="1">
      <alignment horizontal="justify" vertical="center"/>
    </xf>
    <xf numFmtId="49" fontId="16" fillId="0" borderId="19" xfId="0" applyNumberFormat="1" applyFont="1" applyFill="1" applyBorder="1" applyAlignment="1">
      <alignment vertical="center" wrapText="1"/>
    </xf>
    <xf numFmtId="164" fontId="7" fillId="0" borderId="21" xfId="15" applyNumberFormat="1" applyFont="1" applyFill="1" applyBorder="1" applyAlignment="1">
      <alignment vertical="center"/>
    </xf>
    <xf numFmtId="164" fontId="16" fillId="0" borderId="22" xfId="15" applyNumberFormat="1" applyFont="1" applyFill="1" applyBorder="1" applyAlignment="1">
      <alignment vertical="center"/>
    </xf>
    <xf numFmtId="43" fontId="7" fillId="0" borderId="19" xfId="15" applyNumberFormat="1" applyFont="1" applyFill="1" applyBorder="1" applyAlignment="1">
      <alignment vertical="center"/>
    </xf>
    <xf numFmtId="164" fontId="7" fillId="0" borderId="5" xfId="15" applyNumberFormat="1" applyFont="1" applyFill="1" applyBorder="1" applyAlignment="1">
      <alignment vertical="center"/>
    </xf>
    <xf numFmtId="43" fontId="7" fillId="0" borderId="5" xfId="15" applyNumberFormat="1" applyFont="1" applyFill="1" applyBorder="1" applyAlignment="1">
      <alignment vertical="center"/>
    </xf>
    <xf numFmtId="164" fontId="16" fillId="0" borderId="23" xfId="15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43" fontId="7" fillId="0" borderId="19" xfId="15" applyFont="1" applyFill="1" applyBorder="1" applyAlignment="1">
      <alignment vertical="center"/>
    </xf>
    <xf numFmtId="49" fontId="18" fillId="0" borderId="6" xfId="15" applyNumberFormat="1" applyFont="1" applyFill="1" applyBorder="1" applyAlignment="1">
      <alignment horizontal="justify" vertical="center" wrapText="1"/>
    </xf>
    <xf numFmtId="43" fontId="7" fillId="0" borderId="6" xfId="15" applyFont="1" applyFill="1" applyBorder="1" applyAlignment="1">
      <alignment vertical="center"/>
    </xf>
    <xf numFmtId="164" fontId="7" fillId="0" borderId="6" xfId="15" applyNumberFormat="1" applyFont="1" applyFill="1" applyBorder="1" applyAlignment="1">
      <alignment vertical="center"/>
    </xf>
    <xf numFmtId="164" fontId="16" fillId="0" borderId="24" xfId="15" applyNumberFormat="1" applyFont="1" applyFill="1" applyBorder="1" applyAlignment="1">
      <alignment vertical="center"/>
    </xf>
    <xf numFmtId="43" fontId="7" fillId="0" borderId="21" xfId="15" applyFont="1" applyFill="1" applyBorder="1" applyAlignment="1">
      <alignment vertical="center"/>
    </xf>
    <xf numFmtId="164" fontId="14" fillId="0" borderId="13" xfId="15" applyNumberFormat="1" applyFont="1" applyFill="1" applyBorder="1" applyAlignment="1">
      <alignment horizontal="center" vertical="center"/>
    </xf>
    <xf numFmtId="43" fontId="14" fillId="0" borderId="13" xfId="15" applyNumberFormat="1" applyFont="1" applyFill="1" applyBorder="1" applyAlignment="1">
      <alignment vertical="center"/>
    </xf>
    <xf numFmtId="164" fontId="14" fillId="0" borderId="13" xfId="15" applyNumberFormat="1" applyFont="1" applyFill="1" applyBorder="1" applyAlignment="1">
      <alignment vertical="center"/>
    </xf>
    <xf numFmtId="164" fontId="16" fillId="0" borderId="14" xfId="15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164" fontId="17" fillId="0" borderId="0" xfId="15" applyNumberFormat="1" applyFont="1" applyFill="1" applyAlignment="1">
      <alignment vertical="center"/>
    </xf>
    <xf numFmtId="164" fontId="7" fillId="0" borderId="0" xfId="15" applyNumberFormat="1" applyFont="1" applyFill="1" applyAlignment="1">
      <alignment vertical="center"/>
    </xf>
    <xf numFmtId="43" fontId="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8" fillId="0" borderId="0" xfId="0" applyFill="1" applyAlignment="1">
      <alignment wrapText="1"/>
    </xf>
    <xf numFmtId="0" fontId="18" fillId="0" borderId="25" xfId="0" applyNumberFormat="1" applyFont="1" applyFill="1" applyBorder="1" applyAlignment="1">
      <alignment horizontal="justify" vertical="center" wrapText="1"/>
    </xf>
    <xf numFmtId="49" fontId="18" fillId="0" borderId="19" xfId="15" applyNumberFormat="1" applyFont="1" applyFill="1" applyBorder="1" applyAlignment="1">
      <alignment horizontal="justify" vertical="center" wrapText="1"/>
    </xf>
    <xf numFmtId="43" fontId="0" fillId="0" borderId="0" xfId="15" applyAlignment="1">
      <alignment/>
    </xf>
    <xf numFmtId="0" fontId="10" fillId="0" borderId="0" xfId="0" applyFont="1" applyAlignment="1">
      <alignment/>
    </xf>
    <xf numFmtId="43" fontId="21" fillId="6" borderId="7" xfId="15" applyFont="1" applyFill="1" applyBorder="1" applyAlignment="1">
      <alignment horizontal="center" vertical="center"/>
    </xf>
    <xf numFmtId="43" fontId="10" fillId="6" borderId="9" xfId="15" applyFont="1" applyFill="1" applyBorder="1" applyAlignment="1">
      <alignment horizontal="center" vertical="center" wrapText="1"/>
    </xf>
    <xf numFmtId="43" fontId="21" fillId="6" borderId="26" xfId="15" applyFont="1" applyFill="1" applyBorder="1" applyAlignment="1">
      <alignment horizontal="center" vertical="center"/>
    </xf>
    <xf numFmtId="43" fontId="21" fillId="6" borderId="26" xfId="15" applyFont="1" applyFill="1" applyBorder="1" applyAlignment="1">
      <alignment horizontal="center" vertical="center" wrapText="1"/>
    </xf>
    <xf numFmtId="43" fontId="21" fillId="6" borderId="27" xfId="15" applyFont="1" applyFill="1" applyBorder="1" applyAlignment="1">
      <alignment horizontal="center" vertical="center" wrapText="1"/>
    </xf>
    <xf numFmtId="43" fontId="0" fillId="0" borderId="0" xfId="15" applyBorder="1" applyAlignment="1">
      <alignment/>
    </xf>
    <xf numFmtId="49" fontId="0" fillId="0" borderId="28" xfId="15" applyNumberFormat="1" applyFont="1" applyFill="1" applyBorder="1" applyAlignment="1">
      <alignment horizontal="justify" vertical="center"/>
    </xf>
    <xf numFmtId="49" fontId="0" fillId="0" borderId="28" xfId="15" applyNumberFormat="1" applyFont="1" applyBorder="1" applyAlignment="1">
      <alignment horizontal="center" vertical="center"/>
    </xf>
    <xf numFmtId="43" fontId="0" fillId="0" borderId="28" xfId="15" applyBorder="1" applyAlignment="1">
      <alignment vertical="center"/>
    </xf>
    <xf numFmtId="164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49" fontId="0" fillId="0" borderId="19" xfId="15" applyNumberFormat="1" applyFont="1" applyFill="1" applyBorder="1" applyAlignment="1">
      <alignment horizontal="justify" vertical="center"/>
    </xf>
    <xf numFmtId="49" fontId="0" fillId="0" borderId="19" xfId="15" applyNumberFormat="1" applyFont="1" applyBorder="1" applyAlignment="1">
      <alignment horizontal="center" vertical="center"/>
    </xf>
    <xf numFmtId="49" fontId="0" fillId="0" borderId="19" xfId="15" applyNumberFormat="1" applyBorder="1" applyAlignment="1">
      <alignment horizontal="center" vertical="center"/>
    </xf>
    <xf numFmtId="43" fontId="0" fillId="0" borderId="19" xfId="15" applyBorder="1" applyAlignment="1">
      <alignment vertical="center"/>
    </xf>
    <xf numFmtId="49" fontId="0" fillId="0" borderId="6" xfId="15" applyNumberFormat="1" applyFont="1" applyBorder="1" applyAlignment="1">
      <alignment horizontal="center" vertical="center"/>
    </xf>
    <xf numFmtId="49" fontId="0" fillId="0" borderId="29" xfId="15" applyNumberFormat="1" applyFont="1" applyFill="1" applyBorder="1" applyAlignment="1">
      <alignment horizontal="justify" vertical="center"/>
    </xf>
    <xf numFmtId="49" fontId="0" fillId="0" borderId="5" xfId="15" applyNumberFormat="1" applyFont="1" applyBorder="1" applyAlignment="1">
      <alignment horizontal="center" vertical="center"/>
    </xf>
    <xf numFmtId="49" fontId="0" fillId="0" borderId="29" xfId="15" applyNumberFormat="1" applyBorder="1" applyAlignment="1">
      <alignment horizontal="center" vertical="center"/>
    </xf>
    <xf numFmtId="43" fontId="0" fillId="0" borderId="29" xfId="15" applyBorder="1" applyAlignment="1">
      <alignment vertical="center"/>
    </xf>
    <xf numFmtId="43" fontId="12" fillId="6" borderId="30" xfId="15" applyFont="1" applyFill="1" applyBorder="1" applyAlignment="1">
      <alignment horizontal="center" vertical="center" wrapText="1"/>
    </xf>
    <xf numFmtId="43" fontId="0" fillId="0" borderId="31" xfId="15" applyBorder="1" applyAlignment="1">
      <alignment vertical="center"/>
    </xf>
    <xf numFmtId="49" fontId="0" fillId="0" borderId="32" xfId="15" applyNumberFormat="1" applyFont="1" applyFill="1" applyBorder="1" applyAlignment="1">
      <alignment horizontal="justify" vertical="center"/>
    </xf>
    <xf numFmtId="49" fontId="0" fillId="0" borderId="31" xfId="15" applyNumberFormat="1" applyFont="1" applyBorder="1" applyAlignment="1">
      <alignment horizontal="center" vertical="center"/>
    </xf>
    <xf numFmtId="49" fontId="0" fillId="0" borderId="32" xfId="15" applyNumberFormat="1" applyFont="1" applyBorder="1" applyAlignment="1">
      <alignment horizontal="center" vertical="center"/>
    </xf>
    <xf numFmtId="43" fontId="0" fillId="0" borderId="5" xfId="15" applyBorder="1" applyAlignment="1">
      <alignment vertical="center"/>
    </xf>
    <xf numFmtId="43" fontId="12" fillId="6" borderId="33" xfId="15" applyFont="1" applyFill="1" applyBorder="1" applyAlignment="1">
      <alignment horizontal="center" vertical="center" wrapText="1"/>
    </xf>
    <xf numFmtId="43" fontId="0" fillId="0" borderId="34" xfId="15" applyBorder="1" applyAlignment="1">
      <alignment vertical="center"/>
    </xf>
    <xf numFmtId="49" fontId="0" fillId="0" borderId="5" xfId="15" applyNumberFormat="1" applyFont="1" applyFill="1" applyBorder="1" applyAlignment="1">
      <alignment horizontal="justify" vertical="center"/>
    </xf>
    <xf numFmtId="49" fontId="0" fillId="0" borderId="5" xfId="15" applyNumberFormat="1" applyBorder="1" applyAlignment="1">
      <alignment horizontal="center" vertical="center"/>
    </xf>
    <xf numFmtId="43" fontId="0" fillId="0" borderId="35" xfId="15" applyBorder="1" applyAlignment="1">
      <alignment vertical="center"/>
    </xf>
    <xf numFmtId="49" fontId="0" fillId="0" borderId="32" xfId="15" applyNumberFormat="1" applyBorder="1" applyAlignment="1">
      <alignment horizontal="center" vertical="center"/>
    </xf>
    <xf numFmtId="43" fontId="0" fillId="0" borderId="32" xfId="15" applyBorder="1" applyAlignment="1">
      <alignment vertical="center"/>
    </xf>
    <xf numFmtId="49" fontId="0" fillId="0" borderId="29" xfId="15" applyNumberFormat="1" applyFont="1" applyBorder="1" applyAlignment="1">
      <alignment horizontal="center" vertical="center"/>
    </xf>
    <xf numFmtId="43" fontId="0" fillId="0" borderId="36" xfId="15" applyBorder="1" applyAlignment="1">
      <alignment vertical="center"/>
    </xf>
    <xf numFmtId="49" fontId="0" fillId="0" borderId="34" xfId="15" applyNumberFormat="1" applyFont="1" applyFill="1" applyBorder="1" applyAlignment="1">
      <alignment horizontal="justify" vertical="center"/>
    </xf>
    <xf numFmtId="49" fontId="0" fillId="0" borderId="34" xfId="15" applyNumberFormat="1" applyFont="1" applyBorder="1" applyAlignment="1">
      <alignment horizontal="center" vertical="center"/>
    </xf>
    <xf numFmtId="49" fontId="0" fillId="0" borderId="34" xfId="15" applyNumberFormat="1" applyBorder="1" applyAlignment="1">
      <alignment horizontal="center" vertical="center"/>
    </xf>
    <xf numFmtId="43" fontId="12" fillId="6" borderId="37" xfId="15" applyFont="1" applyFill="1" applyBorder="1" applyAlignment="1">
      <alignment horizontal="center" vertical="center" wrapText="1"/>
    </xf>
    <xf numFmtId="43" fontId="0" fillId="0" borderId="38" xfId="15" applyBorder="1" applyAlignment="1">
      <alignment horizontal="center" vertical="center"/>
    </xf>
    <xf numFmtId="49" fontId="0" fillId="0" borderId="38" xfId="15" applyNumberFormat="1" applyFont="1" applyFill="1" applyBorder="1" applyAlignment="1">
      <alignment horizontal="justify" vertical="center"/>
    </xf>
    <xf numFmtId="49" fontId="0" fillId="0" borderId="38" xfId="15" applyNumberFormat="1" applyFont="1" applyBorder="1" applyAlignment="1">
      <alignment horizontal="center" vertical="center"/>
    </xf>
    <xf numFmtId="49" fontId="0" fillId="0" borderId="38" xfId="15" applyNumberFormat="1" applyBorder="1" applyAlignment="1">
      <alignment horizontal="center" vertical="center"/>
    </xf>
    <xf numFmtId="43" fontId="0" fillId="0" borderId="38" xfId="15" applyBorder="1" applyAlignment="1">
      <alignment vertical="center"/>
    </xf>
    <xf numFmtId="43" fontId="0" fillId="0" borderId="39" xfId="15" applyBorder="1" applyAlignment="1">
      <alignment horizontal="center" vertical="center"/>
    </xf>
    <xf numFmtId="49" fontId="0" fillId="0" borderId="28" xfId="15" applyNumberFormat="1" applyBorder="1" applyAlignment="1">
      <alignment horizontal="center" vertical="center"/>
    </xf>
    <xf numFmtId="43" fontId="12" fillId="6" borderId="40" xfId="15" applyFont="1" applyFill="1" applyBorder="1" applyAlignment="1">
      <alignment horizontal="center" vertical="center" wrapText="1"/>
    </xf>
    <xf numFmtId="43" fontId="0" fillId="0" borderId="41" xfId="15" applyBorder="1" applyAlignment="1">
      <alignment vertical="center"/>
    </xf>
    <xf numFmtId="49" fontId="0" fillId="0" borderId="42" xfId="15" applyNumberFormat="1" applyFont="1" applyFill="1" applyBorder="1" applyAlignment="1">
      <alignment horizontal="justify" vertical="center"/>
    </xf>
    <xf numFmtId="49" fontId="0" fillId="0" borderId="42" xfId="15" applyNumberFormat="1" applyFont="1" applyFill="1" applyBorder="1" applyAlignment="1">
      <alignment horizontal="center" vertical="center"/>
    </xf>
    <xf numFmtId="49" fontId="0" fillId="0" borderId="42" xfId="15" applyNumberFormat="1" applyFont="1" applyBorder="1" applyAlignment="1">
      <alignment horizontal="center" vertical="center"/>
    </xf>
    <xf numFmtId="49" fontId="0" fillId="0" borderId="42" xfId="15" applyNumberFormat="1" applyBorder="1" applyAlignment="1">
      <alignment horizontal="center" vertical="center"/>
    </xf>
    <xf numFmtId="43" fontId="0" fillId="0" borderId="42" xfId="15" applyBorder="1" applyAlignment="1">
      <alignment vertical="center"/>
    </xf>
    <xf numFmtId="43" fontId="0" fillId="0" borderId="31" xfId="15" applyBorder="1" applyAlignment="1">
      <alignment horizontal="center" vertical="center"/>
    </xf>
    <xf numFmtId="49" fontId="0" fillId="0" borderId="32" xfId="15" applyNumberFormat="1" applyFont="1" applyFill="1" applyBorder="1" applyAlignment="1">
      <alignment horizontal="center" vertical="center"/>
    </xf>
    <xf numFmtId="49" fontId="0" fillId="0" borderId="31" xfId="15" applyNumberFormat="1" applyFont="1" applyFill="1" applyBorder="1" applyAlignment="1">
      <alignment horizontal="justify" vertical="center"/>
    </xf>
    <xf numFmtId="49" fontId="0" fillId="0" borderId="31" xfId="15" applyNumberFormat="1" applyBorder="1" applyAlignment="1">
      <alignment horizontal="center" vertical="center"/>
    </xf>
    <xf numFmtId="49" fontId="0" fillId="0" borderId="6" xfId="15" applyNumberFormat="1" applyBorder="1" applyAlignment="1">
      <alignment horizontal="center" vertical="center"/>
    </xf>
    <xf numFmtId="43" fontId="0" fillId="0" borderId="6" xfId="15" applyFont="1" applyBorder="1" applyAlignment="1">
      <alignment vertical="center"/>
    </xf>
    <xf numFmtId="43" fontId="0" fillId="0" borderId="6" xfId="15" applyBorder="1" applyAlignment="1">
      <alignment vertical="center"/>
    </xf>
    <xf numFmtId="49" fontId="0" fillId="0" borderId="6" xfId="15" applyNumberFormat="1" applyFont="1" applyFill="1" applyBorder="1" applyAlignment="1">
      <alignment horizontal="justify" vertical="center"/>
    </xf>
    <xf numFmtId="49" fontId="0" fillId="0" borderId="43" xfId="15" applyNumberFormat="1" applyFont="1" applyFill="1" applyBorder="1" applyAlignment="1">
      <alignment horizontal="justify" vertical="center"/>
    </xf>
    <xf numFmtId="49" fontId="0" fillId="0" borderId="43" xfId="15" applyNumberFormat="1" applyFont="1" applyBorder="1" applyAlignment="1">
      <alignment horizontal="center" vertical="center"/>
    </xf>
    <xf numFmtId="43" fontId="0" fillId="0" borderId="43" xfId="15" applyBorder="1" applyAlignment="1">
      <alignment vertical="center"/>
    </xf>
    <xf numFmtId="49" fontId="0" fillId="0" borderId="19" xfId="15" applyNumberFormat="1" applyFont="1" applyFill="1" applyBorder="1" applyAlignment="1">
      <alignment horizontal="center" vertical="center"/>
    </xf>
    <xf numFmtId="49" fontId="8" fillId="0" borderId="32" xfId="15" applyNumberFormat="1" applyFont="1" applyBorder="1" applyAlignment="1">
      <alignment horizontal="center" vertical="center"/>
    </xf>
    <xf numFmtId="49" fontId="0" fillId="0" borderId="29" xfId="15" applyNumberFormat="1" applyFont="1" applyFill="1" applyBorder="1" applyAlignment="1">
      <alignment horizontal="center" vertical="center"/>
    </xf>
    <xf numFmtId="43" fontId="0" fillId="0" borderId="32" xfId="15" applyFill="1" applyBorder="1" applyAlignment="1">
      <alignment vertical="center"/>
    </xf>
    <xf numFmtId="49" fontId="0" fillId="0" borderId="43" xfId="15" applyNumberFormat="1" applyBorder="1" applyAlignment="1">
      <alignment horizontal="center" vertical="center"/>
    </xf>
    <xf numFmtId="49" fontId="0" fillId="0" borderId="19" xfId="15" applyNumberFormat="1" applyFill="1" applyBorder="1" applyAlignment="1">
      <alignment horizontal="center" vertical="center"/>
    </xf>
    <xf numFmtId="43" fontId="0" fillId="0" borderId="19" xfId="15" applyFill="1" applyBorder="1" applyAlignment="1">
      <alignment vertical="center"/>
    </xf>
    <xf numFmtId="43" fontId="0" fillId="0" borderId="39" xfId="15" applyBorder="1" applyAlignment="1">
      <alignment vertical="center"/>
    </xf>
    <xf numFmtId="43" fontId="12" fillId="0" borderId="44" xfId="15" applyFont="1" applyBorder="1" applyAlignment="1">
      <alignment horizontal="center" vertical="center" wrapText="1"/>
    </xf>
    <xf numFmtId="43" fontId="10" fillId="0" borderId="45" xfId="15" applyFont="1" applyBorder="1" applyAlignment="1">
      <alignment vertical="center"/>
    </xf>
    <xf numFmtId="49" fontId="0" fillId="0" borderId="46" xfId="15" applyNumberFormat="1" applyBorder="1" applyAlignment="1">
      <alignment horizontal="justify" vertical="center"/>
    </xf>
    <xf numFmtId="49" fontId="0" fillId="0" borderId="47" xfId="15" applyNumberFormat="1" applyBorder="1" applyAlignment="1">
      <alignment horizontal="justify" vertical="center"/>
    </xf>
    <xf numFmtId="43" fontId="10" fillId="0" borderId="44" xfId="15" applyNumberFormat="1" applyFont="1" applyBorder="1" applyAlignment="1">
      <alignment horizontal="justify" vertical="center"/>
    </xf>
    <xf numFmtId="43" fontId="10" fillId="0" borderId="45" xfId="15" applyNumberFormat="1" applyFont="1" applyBorder="1" applyAlignment="1">
      <alignment horizontal="justify" vertical="center"/>
    </xf>
    <xf numFmtId="43" fontId="0" fillId="0" borderId="48" xfId="15" applyBorder="1" applyAlignment="1">
      <alignment vertical="center"/>
    </xf>
    <xf numFmtId="43" fontId="10" fillId="0" borderId="49" xfId="15" applyFont="1" applyBorder="1" applyAlignment="1">
      <alignment vertical="center"/>
    </xf>
    <xf numFmtId="43" fontId="0" fillId="0" borderId="0" xfId="15" applyBorder="1" applyAlignment="1">
      <alignment/>
    </xf>
    <xf numFmtId="49" fontId="16" fillId="0" borderId="50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justify" vertical="center" wrapText="1"/>
    </xf>
    <xf numFmtId="43" fontId="0" fillId="0" borderId="43" xfId="15" applyFont="1" applyFill="1" applyBorder="1" applyAlignment="1">
      <alignment/>
    </xf>
    <xf numFmtId="49" fontId="5" fillId="2" borderId="4" xfId="0" applyFont="1" applyBorder="1" applyAlignment="1">
      <alignment horizontal="center" vertical="center" wrapText="1"/>
    </xf>
    <xf numFmtId="49" fontId="5" fillId="3" borderId="3" xfId="0" applyFont="1" applyBorder="1" applyAlignment="1">
      <alignment horizontal="center" vertical="center" wrapText="1"/>
    </xf>
    <xf numFmtId="49" fontId="5" fillId="2" borderId="3" xfId="0" applyFont="1" applyBorder="1" applyAlignment="1">
      <alignment horizontal="center" vertical="center" wrapText="1"/>
    </xf>
    <xf numFmtId="49" fontId="22" fillId="2" borderId="9" xfId="0" applyFont="1" applyBorder="1" applyAlignment="1">
      <alignment horizontal="right" vertical="center" wrapText="1"/>
    </xf>
    <xf numFmtId="49" fontId="18" fillId="0" borderId="21" xfId="15" applyNumberFormat="1" applyFont="1" applyFill="1" applyBorder="1" applyAlignment="1">
      <alignment horizontal="justify" vertical="center" wrapText="1"/>
    </xf>
    <xf numFmtId="164" fontId="19" fillId="0" borderId="6" xfId="15" applyNumberFormat="1" applyFont="1" applyFill="1" applyBorder="1" applyAlignment="1">
      <alignment horizontal="center" vertical="center" wrapText="1"/>
    </xf>
    <xf numFmtId="49" fontId="16" fillId="0" borderId="12" xfId="15" applyNumberFormat="1" applyFont="1" applyFill="1" applyBorder="1" applyAlignment="1">
      <alignment horizontal="center" vertical="center"/>
    </xf>
    <xf numFmtId="49" fontId="16" fillId="0" borderId="13" xfId="15" applyNumberFormat="1" applyFont="1" applyFill="1" applyBorder="1" applyAlignment="1">
      <alignment horizontal="center" vertical="center"/>
    </xf>
    <xf numFmtId="49" fontId="16" fillId="0" borderId="13" xfId="15" applyNumberFormat="1" applyFont="1" applyFill="1" applyBorder="1" applyAlignment="1">
      <alignment horizontal="justify" vertical="center"/>
    </xf>
    <xf numFmtId="43" fontId="7" fillId="0" borderId="13" xfId="15" applyFont="1" applyFill="1" applyBorder="1" applyAlignment="1">
      <alignment vertical="center"/>
    </xf>
    <xf numFmtId="164" fontId="7" fillId="0" borderId="13" xfId="15" applyNumberFormat="1" applyFont="1" applyFill="1" applyBorder="1" applyAlignment="1">
      <alignment vertical="center"/>
    </xf>
    <xf numFmtId="49" fontId="5" fillId="3" borderId="51" xfId="0" applyFont="1" applyBorder="1" applyAlignment="1">
      <alignment horizontal="center" vertical="center" wrapText="1"/>
    </xf>
    <xf numFmtId="49" fontId="9" fillId="2" borderId="51" xfId="0" applyFont="1" applyBorder="1" applyAlignment="1">
      <alignment horizontal="center" vertical="center" wrapText="1"/>
    </xf>
    <xf numFmtId="49" fontId="9" fillId="4" borderId="3" xfId="0" applyFont="1" applyBorder="1" applyAlignment="1">
      <alignment horizontal="center" vertical="center" wrapText="1"/>
    </xf>
    <xf numFmtId="49" fontId="5" fillId="2" borderId="51" xfId="0" applyFont="1" applyBorder="1" applyAlignment="1">
      <alignment horizontal="center" vertical="center" wrapText="1"/>
    </xf>
    <xf numFmtId="49" fontId="5" fillId="2" borderId="8" xfId="0" applyFont="1" applyBorder="1" applyAlignment="1">
      <alignment horizontal="center" vertical="center" wrapText="1"/>
    </xf>
    <xf numFmtId="49" fontId="22" fillId="2" borderId="52" xfId="0" applyFont="1" applyBorder="1" applyAlignment="1">
      <alignment horizontal="right" vertical="center" wrapText="1"/>
    </xf>
    <xf numFmtId="49" fontId="6" fillId="3" borderId="1" xfId="0" applyBorder="1" applyAlignment="1">
      <alignment horizontal="center" vertical="center" wrapText="1"/>
    </xf>
    <xf numFmtId="49" fontId="6" fillId="3" borderId="2" xfId="0" applyBorder="1" applyAlignment="1">
      <alignment horizontal="center" vertical="center" wrapText="1"/>
    </xf>
    <xf numFmtId="49" fontId="6" fillId="2" borderId="51" xfId="0" applyBorder="1" applyAlignment="1">
      <alignment horizontal="center" vertical="center" wrapText="1"/>
    </xf>
    <xf numFmtId="49" fontId="6" fillId="2" borderId="8" xfId="0" applyBorder="1" applyAlignment="1">
      <alignment horizontal="center" vertical="center" wrapText="1"/>
    </xf>
    <xf numFmtId="49" fontId="5" fillId="2" borderId="7" xfId="0" applyFont="1" applyBorder="1" applyAlignment="1">
      <alignment horizontal="right" vertical="center" wrapText="1"/>
    </xf>
    <xf numFmtId="49" fontId="5" fillId="2" borderId="9" xfId="0" applyFont="1" applyBorder="1" applyAlignment="1">
      <alignment horizontal="right" vertical="center" wrapText="1"/>
    </xf>
    <xf numFmtId="49" fontId="6" fillId="0" borderId="53" xfId="0" applyFill="1" applyBorder="1" applyAlignment="1">
      <alignment vertical="center" wrapText="1"/>
    </xf>
    <xf numFmtId="49" fontId="6" fillId="3" borderId="2" xfId="0" applyBorder="1" applyAlignment="1">
      <alignment vertical="center" wrapText="1"/>
    </xf>
    <xf numFmtId="49" fontId="6" fillId="2" borderId="3" xfId="0" applyBorder="1" applyAlignment="1">
      <alignment vertical="center" wrapText="1"/>
    </xf>
    <xf numFmtId="49" fontId="6" fillId="2" borderId="4" xfId="0" applyBorder="1" applyAlignment="1">
      <alignment vertical="center" wrapText="1"/>
    </xf>
    <xf numFmtId="43" fontId="23" fillId="0" borderId="0" xfId="15" applyFont="1" applyAlignment="1">
      <alignment/>
    </xf>
    <xf numFmtId="43" fontId="7" fillId="0" borderId="54" xfId="15" applyFont="1" applyBorder="1" applyAlignment="1">
      <alignment vertical="center"/>
    </xf>
    <xf numFmtId="43" fontId="7" fillId="0" borderId="55" xfId="15" applyFont="1" applyBorder="1" applyAlignment="1">
      <alignment horizontal="center" vertical="center"/>
    </xf>
    <xf numFmtId="49" fontId="7" fillId="0" borderId="32" xfId="15" applyNumberFormat="1" applyFont="1" applyBorder="1" applyAlignment="1">
      <alignment horizontal="center" vertical="center"/>
    </xf>
    <xf numFmtId="164" fontId="7" fillId="0" borderId="56" xfId="15" applyNumberFormat="1" applyFont="1" applyFill="1" applyBorder="1" applyAlignment="1">
      <alignment vertical="center"/>
    </xf>
    <xf numFmtId="0" fontId="18" fillId="0" borderId="19" xfId="0" applyNumberFormat="1" applyFont="1" applyFill="1" applyBorder="1" applyAlignment="1">
      <alignment horizontal="justify" vertical="center" wrapText="1"/>
    </xf>
    <xf numFmtId="49" fontId="6" fillId="2" borderId="3" xfId="0" applyBorder="1" applyAlignment="1">
      <alignment horizontal="right" vertical="center" wrapText="1"/>
    </xf>
    <xf numFmtId="49" fontId="6" fillId="2" borderId="57" xfId="0" applyBorder="1" applyAlignment="1">
      <alignment horizontal="right" vertical="center" wrapText="1"/>
    </xf>
    <xf numFmtId="49" fontId="22" fillId="2" borderId="9" xfId="0" applyFont="1" applyBorder="1" applyAlignment="1">
      <alignment horizontal="right" vertical="center" wrapText="1"/>
    </xf>
    <xf numFmtId="49" fontId="22" fillId="2" borderId="58" xfId="0" applyFont="1" applyBorder="1" applyAlignment="1">
      <alignment horizontal="right" vertical="center" wrapText="1"/>
    </xf>
    <xf numFmtId="49" fontId="5" fillId="4" borderId="3" xfId="0" applyFont="1" applyBorder="1" applyAlignment="1">
      <alignment horizontal="center" vertical="center" wrapText="1"/>
    </xf>
    <xf numFmtId="49" fontId="6" fillId="4" borderId="3" xfId="0" applyBorder="1" applyAlignment="1">
      <alignment horizontal="right" vertical="center" wrapText="1"/>
    </xf>
    <xf numFmtId="49" fontId="6" fillId="4" borderId="57" xfId="0" applyBorder="1" applyAlignment="1">
      <alignment horizontal="right" vertical="center" wrapText="1"/>
    </xf>
    <xf numFmtId="49" fontId="5" fillId="2" borderId="4" xfId="0" applyFont="1" applyBorder="1" applyAlignment="1">
      <alignment horizontal="center" vertical="center" wrapText="1"/>
    </xf>
    <xf numFmtId="49" fontId="6" fillId="2" borderId="4" xfId="0" applyBorder="1" applyAlignment="1">
      <alignment horizontal="right" vertical="center" wrapText="1"/>
    </xf>
    <xf numFmtId="49" fontId="6" fillId="2" borderId="59" xfId="0" applyBorder="1" applyAlignment="1">
      <alignment horizontal="right" vertical="center" wrapText="1"/>
    </xf>
    <xf numFmtId="49" fontId="9" fillId="2" borderId="60" xfId="0" applyFont="1" applyBorder="1" applyAlignment="1">
      <alignment horizontal="center" vertical="center" wrapText="1"/>
    </xf>
    <xf numFmtId="49" fontId="9" fillId="2" borderId="61" xfId="0" applyFont="1" applyBorder="1" applyAlignment="1">
      <alignment horizontal="center" vertical="center" wrapText="1"/>
    </xf>
    <xf numFmtId="43" fontId="6" fillId="0" borderId="4" xfId="15" applyFont="1" applyBorder="1" applyAlignment="1">
      <alignment horizontal="center" vertical="center" wrapText="1"/>
    </xf>
    <xf numFmtId="43" fontId="8" fillId="0" borderId="59" xfId="15" applyBorder="1" applyAlignment="1">
      <alignment horizontal="center" vertical="center" wrapText="1"/>
    </xf>
    <xf numFmtId="43" fontId="10" fillId="0" borderId="9" xfId="15" applyFont="1" applyFill="1" applyBorder="1" applyAlignment="1" applyProtection="1">
      <alignment horizontal="center" vertical="center"/>
      <protection locked="0"/>
    </xf>
    <xf numFmtId="43" fontId="10" fillId="0" borderId="58" xfId="15" applyFont="1" applyFill="1" applyBorder="1" applyAlignment="1" applyProtection="1">
      <alignment horizontal="center" vertical="center"/>
      <protection locked="0"/>
    </xf>
    <xf numFmtId="49" fontId="5" fillId="2" borderId="3" xfId="0" applyFont="1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6" fillId="2" borderId="57" xfId="0" applyBorder="1" applyAlignment="1">
      <alignment horizontal="center" vertical="center" wrapText="1"/>
    </xf>
    <xf numFmtId="49" fontId="6" fillId="3" borderId="2" xfId="0" applyBorder="1" applyAlignment="1">
      <alignment horizontal="center" vertical="center" wrapText="1"/>
    </xf>
    <xf numFmtId="49" fontId="6" fillId="3" borderId="62" xfId="0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center" wrapText="1"/>
    </xf>
    <xf numFmtId="49" fontId="2" fillId="2" borderId="0" xfId="0" applyBorder="1" applyAlignment="1">
      <alignment horizontal="center" vertical="center" wrapText="1"/>
    </xf>
    <xf numFmtId="49" fontId="4" fillId="2" borderId="7" xfId="0" applyFont="1" applyBorder="1" applyAlignment="1">
      <alignment horizontal="right" vertical="center" wrapText="1"/>
    </xf>
    <xf numFmtId="49" fontId="4" fillId="2" borderId="9" xfId="0" applyFont="1" applyBorder="1" applyAlignment="1">
      <alignment horizontal="right" vertical="center" wrapText="1"/>
    </xf>
    <xf numFmtId="49" fontId="5" fillId="2" borderId="9" xfId="0" applyFont="1" applyBorder="1" applyAlignment="1">
      <alignment horizontal="center" vertical="center" wrapText="1"/>
    </xf>
    <xf numFmtId="49" fontId="5" fillId="2" borderId="58" xfId="0" applyFont="1" applyBorder="1" applyAlignment="1">
      <alignment horizontal="center" vertical="center" wrapText="1"/>
    </xf>
    <xf numFmtId="49" fontId="6" fillId="2" borderId="4" xfId="0" applyBorder="1" applyAlignment="1">
      <alignment horizontal="center" vertical="center" wrapText="1"/>
    </xf>
    <xf numFmtId="49" fontId="6" fillId="2" borderId="59" xfId="0" applyBorder="1" applyAlignment="1">
      <alignment horizontal="center" vertical="center" wrapText="1"/>
    </xf>
    <xf numFmtId="49" fontId="5" fillId="3" borderId="3" xfId="0" applyFont="1" applyBorder="1" applyAlignment="1">
      <alignment horizontal="center" vertical="center" wrapText="1"/>
    </xf>
    <xf numFmtId="49" fontId="5" fillId="3" borderId="3" xfId="0" applyBorder="1" applyAlignment="1">
      <alignment horizontal="right" vertical="center" wrapText="1"/>
    </xf>
    <xf numFmtId="49" fontId="5" fillId="3" borderId="57" xfId="0" applyBorder="1" applyAlignment="1">
      <alignment horizontal="right" vertical="center" wrapText="1"/>
    </xf>
    <xf numFmtId="49" fontId="4" fillId="2" borderId="2" xfId="0" applyBorder="1" applyAlignment="1">
      <alignment horizontal="center" vertical="center" wrapText="1"/>
    </xf>
    <xf numFmtId="49" fontId="4" fillId="2" borderId="62" xfId="0" applyBorder="1" applyAlignment="1">
      <alignment horizontal="center" vertical="center" wrapText="1"/>
    </xf>
    <xf numFmtId="49" fontId="22" fillId="2" borderId="52" xfId="0" applyFont="1" applyBorder="1" applyAlignment="1">
      <alignment horizontal="right" vertical="center" wrapText="1"/>
    </xf>
    <xf numFmtId="49" fontId="9" fillId="2" borderId="0" xfId="0" applyFont="1" applyBorder="1" applyAlignment="1">
      <alignment horizontal="center" vertical="center" wrapText="1"/>
    </xf>
    <xf numFmtId="49" fontId="9" fillId="2" borderId="0" xfId="0" applyFont="1" applyBorder="1" applyAlignment="1">
      <alignment horizontal="center" vertical="center" wrapText="1"/>
    </xf>
    <xf numFmtId="164" fontId="7" fillId="0" borderId="6" xfId="15" applyNumberFormat="1" applyFont="1" applyFill="1" applyBorder="1" applyAlignment="1">
      <alignment horizontal="center" vertical="center"/>
    </xf>
    <xf numFmtId="164" fontId="7" fillId="0" borderId="34" xfId="15" applyNumberFormat="1" applyFont="1" applyFill="1" applyBorder="1" applyAlignment="1">
      <alignment horizontal="center" vertical="center"/>
    </xf>
    <xf numFmtId="164" fontId="7" fillId="0" borderId="5" xfId="15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 vertical="center"/>
    </xf>
    <xf numFmtId="43" fontId="10" fillId="0" borderId="0" xfId="15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63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justify" vertical="center" wrapText="1"/>
    </xf>
    <xf numFmtId="49" fontId="18" fillId="0" borderId="34" xfId="0" applyNumberFormat="1" applyFont="1" applyFill="1" applyBorder="1" applyAlignment="1">
      <alignment horizontal="justify" vertical="center" wrapText="1"/>
    </xf>
    <xf numFmtId="49" fontId="18" fillId="0" borderId="5" xfId="0" applyNumberFormat="1" applyFont="1" applyFill="1" applyBorder="1" applyAlignment="1">
      <alignment horizontal="justify" vertical="center" wrapText="1"/>
    </xf>
    <xf numFmtId="43" fontId="12" fillId="6" borderId="30" xfId="15" applyFont="1" applyFill="1" applyBorder="1" applyAlignment="1">
      <alignment horizontal="center" vertical="center" wrapText="1"/>
    </xf>
    <xf numFmtId="43" fontId="12" fillId="6" borderId="33" xfId="15" applyFont="1" applyFill="1" applyBorder="1" applyAlignment="1">
      <alignment horizontal="center" vertical="center" wrapText="1"/>
    </xf>
    <xf numFmtId="43" fontId="12" fillId="6" borderId="64" xfId="15" applyFont="1" applyFill="1" applyBorder="1" applyAlignment="1">
      <alignment horizontal="center" vertical="center" wrapText="1"/>
    </xf>
    <xf numFmtId="43" fontId="0" fillId="0" borderId="31" xfId="15" applyBorder="1" applyAlignment="1">
      <alignment vertical="center"/>
    </xf>
    <xf numFmtId="43" fontId="0" fillId="0" borderId="34" xfId="15" applyBorder="1" applyAlignment="1">
      <alignment vertical="center"/>
    </xf>
    <xf numFmtId="43" fontId="0" fillId="0" borderId="65" xfId="15" applyBorder="1" applyAlignment="1">
      <alignment vertical="center"/>
    </xf>
    <xf numFmtId="43" fontId="0" fillId="0" borderId="55" xfId="15" applyBorder="1" applyAlignment="1">
      <alignment vertical="center"/>
    </xf>
    <xf numFmtId="43" fontId="0" fillId="0" borderId="35" xfId="15" applyBorder="1" applyAlignment="1">
      <alignment vertical="center"/>
    </xf>
    <xf numFmtId="43" fontId="0" fillId="0" borderId="66" xfId="15" applyBorder="1" applyAlignment="1">
      <alignment vertical="center"/>
    </xf>
    <xf numFmtId="43" fontId="0" fillId="0" borderId="31" xfId="15" applyBorder="1" applyAlignment="1">
      <alignment horizontal="center" vertical="center"/>
    </xf>
    <xf numFmtId="43" fontId="0" fillId="0" borderId="34" xfId="15" applyBorder="1" applyAlignment="1">
      <alignment horizontal="center" vertical="center"/>
    </xf>
    <xf numFmtId="43" fontId="0" fillId="0" borderId="65" xfId="15" applyBorder="1" applyAlignment="1">
      <alignment horizontal="center" vertical="center"/>
    </xf>
    <xf numFmtId="43" fontId="0" fillId="0" borderId="55" xfId="15" applyBorder="1" applyAlignment="1">
      <alignment horizontal="center" vertical="center"/>
    </xf>
    <xf numFmtId="43" fontId="0" fillId="0" borderId="35" xfId="15" applyBorder="1" applyAlignment="1">
      <alignment horizontal="center" vertical="center"/>
    </xf>
    <xf numFmtId="43" fontId="0" fillId="0" borderId="66" xfId="15" applyBorder="1" applyAlignment="1">
      <alignment horizontal="center" vertical="center"/>
    </xf>
    <xf numFmtId="43" fontId="0" fillId="0" borderId="55" xfId="15" applyNumberFormat="1" applyBorder="1" applyAlignment="1">
      <alignment vertical="center"/>
    </xf>
    <xf numFmtId="43" fontId="0" fillId="0" borderId="35" xfId="15" applyNumberFormat="1" applyBorder="1" applyAlignment="1">
      <alignment vertical="center"/>
    </xf>
    <xf numFmtId="43" fontId="12" fillId="6" borderId="67" xfId="15" applyFont="1" applyFill="1" applyBorder="1" applyAlignment="1">
      <alignment horizontal="center" vertical="center" wrapText="1"/>
    </xf>
    <xf numFmtId="43" fontId="12" fillId="6" borderId="68" xfId="15" applyFont="1" applyFill="1" applyBorder="1" applyAlignment="1">
      <alignment horizontal="center" vertical="center" wrapText="1"/>
    </xf>
    <xf numFmtId="43" fontId="0" fillId="0" borderId="19" xfId="15" applyBorder="1" applyAlignment="1">
      <alignment horizontal="center" vertical="center"/>
    </xf>
    <xf numFmtId="43" fontId="0" fillId="0" borderId="43" xfId="15" applyBorder="1" applyAlignment="1">
      <alignment horizontal="center" vertical="center"/>
    </xf>
    <xf numFmtId="43" fontId="0" fillId="0" borderId="69" xfId="15" applyBorder="1" applyAlignment="1">
      <alignment horizontal="center" vertical="center"/>
    </xf>
    <xf numFmtId="43" fontId="0" fillId="0" borderId="70" xfId="15" applyBorder="1" applyAlignment="1">
      <alignment horizontal="center" vertical="center"/>
    </xf>
    <xf numFmtId="43" fontId="12" fillId="6" borderId="71" xfId="15" applyFont="1" applyFill="1" applyBorder="1" applyAlignment="1">
      <alignment horizontal="center" vertical="center" wrapText="1"/>
    </xf>
    <xf numFmtId="43" fontId="12" fillId="6" borderId="72" xfId="15" applyFont="1" applyFill="1" applyBorder="1" applyAlignment="1">
      <alignment horizontal="center" vertical="center" wrapText="1"/>
    </xf>
    <xf numFmtId="43" fontId="0" fillId="0" borderId="5" xfId="15" applyBorder="1" applyAlignment="1">
      <alignment horizontal="center" vertical="center"/>
    </xf>
    <xf numFmtId="43" fontId="0" fillId="0" borderId="29" xfId="15" applyBorder="1" applyAlignment="1">
      <alignment horizontal="center" vertical="center"/>
    </xf>
    <xf numFmtId="43" fontId="0" fillId="0" borderId="73" xfId="15" applyBorder="1" applyAlignment="1">
      <alignment vertical="center"/>
    </xf>
    <xf numFmtId="43" fontId="0" fillId="0" borderId="69" xfId="15" applyBorder="1" applyAlignment="1">
      <alignment vertical="center"/>
    </xf>
    <xf numFmtId="43" fontId="0" fillId="0" borderId="74" xfId="15" applyBorder="1" applyAlignment="1">
      <alignment vertical="center"/>
    </xf>
    <xf numFmtId="43" fontId="12" fillId="6" borderId="75" xfId="15" applyFont="1" applyFill="1" applyBorder="1" applyAlignment="1">
      <alignment horizontal="center" vertical="center" wrapText="1"/>
    </xf>
    <xf numFmtId="43" fontId="12" fillId="6" borderId="76" xfId="15" applyFont="1" applyFill="1" applyBorder="1" applyAlignment="1">
      <alignment horizontal="center" vertical="center" wrapText="1"/>
    </xf>
    <xf numFmtId="43" fontId="0" fillId="0" borderId="32" xfId="15" applyBorder="1" applyAlignment="1">
      <alignment horizontal="center" vertical="center"/>
    </xf>
    <xf numFmtId="43" fontId="0" fillId="0" borderId="6" xfId="15" applyBorder="1" applyAlignment="1">
      <alignment horizontal="center" vertical="center"/>
    </xf>
    <xf numFmtId="43" fontId="0" fillId="0" borderId="77" xfId="15" applyBorder="1" applyAlignment="1">
      <alignment vertical="center"/>
    </xf>
    <xf numFmtId="43" fontId="0" fillId="0" borderId="78" xfId="15" applyBorder="1" applyAlignment="1">
      <alignment vertical="center"/>
    </xf>
    <xf numFmtId="43" fontId="0" fillId="0" borderId="77" xfId="15" applyBorder="1" applyAlignment="1">
      <alignment horizontal="center" vertical="center"/>
    </xf>
    <xf numFmtId="43" fontId="0" fillId="0" borderId="73" xfId="15" applyBorder="1" applyAlignment="1">
      <alignment horizontal="center" vertical="center"/>
    </xf>
    <xf numFmtId="43" fontId="0" fillId="0" borderId="78" xfId="15" applyBorder="1" applyAlignment="1">
      <alignment horizontal="center" vertical="center"/>
    </xf>
    <xf numFmtId="43" fontId="0" fillId="0" borderId="32" xfId="15" applyBorder="1" applyAlignment="1">
      <alignment vertical="center"/>
    </xf>
    <xf numFmtId="43" fontId="0" fillId="0" borderId="29" xfId="15" applyBorder="1" applyAlignment="1">
      <alignment vertical="center"/>
    </xf>
    <xf numFmtId="43" fontId="12" fillId="6" borderId="79" xfId="15" applyFont="1" applyFill="1" applyBorder="1" applyAlignment="1">
      <alignment horizontal="center" vertical="center" wrapText="1"/>
    </xf>
    <xf numFmtId="43" fontId="0" fillId="0" borderId="28" xfId="15" applyBorder="1" applyAlignment="1">
      <alignment horizontal="center" vertical="center"/>
    </xf>
    <xf numFmtId="43" fontId="0" fillId="0" borderId="80" xfId="15" applyBorder="1" applyAlignment="1">
      <alignment horizontal="center" vertical="center"/>
    </xf>
    <xf numFmtId="43" fontId="0" fillId="0" borderId="74" xfId="15" applyBorder="1" applyAlignment="1">
      <alignment horizontal="center" vertical="center"/>
    </xf>
    <xf numFmtId="43" fontId="12" fillId="6" borderId="81" xfId="15" applyFont="1" applyFill="1" applyBorder="1" applyAlignment="1">
      <alignment horizontal="center" vertical="center" wrapText="1"/>
    </xf>
    <xf numFmtId="43" fontId="0" fillId="0" borderId="82" xfId="15" applyBorder="1" applyAlignment="1">
      <alignment vertical="center"/>
    </xf>
    <xf numFmtId="43" fontId="0" fillId="0" borderId="83" xfId="15" applyBorder="1" applyAlignment="1">
      <alignment horizontal="justify" vertical="center"/>
    </xf>
    <xf numFmtId="43" fontId="0" fillId="0" borderId="35" xfId="15" applyBorder="1" applyAlignment="1">
      <alignment horizontal="justify" vertical="center"/>
    </xf>
    <xf numFmtId="43" fontId="0" fillId="0" borderId="66" xfId="15" applyBorder="1" applyAlignment="1">
      <alignment horizontal="justify" vertical="center"/>
    </xf>
    <xf numFmtId="43" fontId="7" fillId="0" borderId="73" xfId="15" applyFont="1" applyBorder="1" applyAlignment="1">
      <alignment horizontal="center" vertical="center"/>
    </xf>
    <xf numFmtId="43" fontId="7" fillId="0" borderId="35" xfId="15" applyFont="1" applyBorder="1" applyAlignment="1">
      <alignment horizontal="center" vertical="center"/>
    </xf>
    <xf numFmtId="43" fontId="7" fillId="0" borderId="74" xfId="15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3" fontId="12" fillId="0" borderId="0" xfId="15" applyFont="1" applyBorder="1" applyAlignment="1">
      <alignment horizontal="center" vertical="center"/>
    </xf>
    <xf numFmtId="43" fontId="12" fillId="0" borderId="0" xfId="15" applyFont="1" applyBorder="1" applyAlignment="1">
      <alignment horizontal="center" vertical="center"/>
    </xf>
    <xf numFmtId="43" fontId="12" fillId="0" borderId="0" xfId="15" applyFont="1" applyBorder="1" applyAlignment="1">
      <alignment horizontal="center" vertical="center"/>
    </xf>
    <xf numFmtId="43" fontId="12" fillId="6" borderId="84" xfId="15" applyFont="1" applyFill="1" applyBorder="1" applyAlignment="1">
      <alignment horizontal="center" vertical="center" wrapText="1"/>
    </xf>
    <xf numFmtId="43" fontId="0" fillId="0" borderId="85" xfId="15" applyBorder="1" applyAlignment="1">
      <alignment horizontal="center" vertical="center"/>
    </xf>
    <xf numFmtId="43" fontId="0" fillId="0" borderId="80" xfId="15" applyBorder="1" applyAlignment="1">
      <alignment vertic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showGridLines="0" workbookViewId="0" topLeftCell="A7">
      <selection activeCell="A1" sqref="A1:I1"/>
    </sheetView>
  </sheetViews>
  <sheetFormatPr defaultColWidth="9.33203125" defaultRowHeight="12.75"/>
  <cols>
    <col min="1" max="1" width="8" style="0" customWidth="1"/>
    <col min="2" max="2" width="10.83203125" style="0" customWidth="1"/>
    <col min="3" max="3" width="1.171875" style="0" customWidth="1"/>
    <col min="4" max="4" width="10.83203125" style="0" customWidth="1"/>
    <col min="5" max="5" width="63.66015625" style="0" customWidth="1"/>
    <col min="6" max="6" width="24.16015625" style="0" customWidth="1"/>
    <col min="7" max="7" width="24.5" style="0" customWidth="1"/>
    <col min="8" max="8" width="10.16015625" style="0" customWidth="1"/>
    <col min="9" max="9" width="16.5" style="0" customWidth="1"/>
  </cols>
  <sheetData>
    <row r="1" spans="1:9" ht="14.25" customHeight="1">
      <c r="A1" s="230" t="s">
        <v>393</v>
      </c>
      <c r="B1" s="230"/>
      <c r="C1" s="230"/>
      <c r="D1" s="230"/>
      <c r="E1" s="230"/>
      <c r="F1" s="230"/>
      <c r="G1" s="230"/>
      <c r="H1" s="230"/>
      <c r="I1" s="230"/>
    </row>
    <row r="2" spans="1:9" ht="34.5" customHeight="1" thickBot="1">
      <c r="A2" s="219" t="s">
        <v>41</v>
      </c>
      <c r="B2" s="220"/>
      <c r="C2" s="220"/>
      <c r="D2" s="220"/>
      <c r="E2" s="220"/>
      <c r="F2" s="220"/>
      <c r="G2" s="220"/>
      <c r="H2" s="220"/>
      <c r="I2" s="220"/>
    </row>
    <row r="3" spans="1:9" ht="16.5" customHeight="1" thickTop="1">
      <c r="A3" s="1" t="s">
        <v>0</v>
      </c>
      <c r="B3" s="244" t="s">
        <v>1</v>
      </c>
      <c r="C3" s="244"/>
      <c r="D3" s="2" t="s">
        <v>2</v>
      </c>
      <c r="E3" s="2" t="s">
        <v>3</v>
      </c>
      <c r="F3" s="2" t="s">
        <v>4</v>
      </c>
      <c r="G3" s="2" t="s">
        <v>5</v>
      </c>
      <c r="H3" s="244" t="s">
        <v>6</v>
      </c>
      <c r="I3" s="245"/>
    </row>
    <row r="4" spans="1:9" ht="18" customHeight="1">
      <c r="A4" s="187" t="s">
        <v>13</v>
      </c>
      <c r="B4" s="241"/>
      <c r="C4" s="241"/>
      <c r="D4" s="177"/>
      <c r="E4" s="7" t="s">
        <v>14</v>
      </c>
      <c r="F4" s="3" t="s">
        <v>331</v>
      </c>
      <c r="G4" s="3" t="s">
        <v>332</v>
      </c>
      <c r="H4" s="242" t="s">
        <v>333</v>
      </c>
      <c r="I4" s="243"/>
    </row>
    <row r="5" spans="1:9" ht="28.5" customHeight="1">
      <c r="A5" s="188"/>
      <c r="B5" s="213" t="s">
        <v>16</v>
      </c>
      <c r="C5" s="213"/>
      <c r="D5" s="189"/>
      <c r="E5" s="8" t="s">
        <v>17</v>
      </c>
      <c r="F5" s="4" t="s">
        <v>18</v>
      </c>
      <c r="G5" s="4" t="s">
        <v>26</v>
      </c>
      <c r="H5" s="214" t="s">
        <v>334</v>
      </c>
      <c r="I5" s="215"/>
    </row>
    <row r="6" spans="1:9" ht="26.25" customHeight="1">
      <c r="A6" s="190"/>
      <c r="B6" s="225"/>
      <c r="C6" s="225"/>
      <c r="D6" s="178" t="s">
        <v>19</v>
      </c>
      <c r="E6" s="9" t="s">
        <v>20</v>
      </c>
      <c r="F6" s="5" t="s">
        <v>15</v>
      </c>
      <c r="G6" s="5" t="s">
        <v>26</v>
      </c>
      <c r="H6" s="209" t="s">
        <v>335</v>
      </c>
      <c r="I6" s="210"/>
    </row>
    <row r="7" spans="1:9" ht="15.75">
      <c r="A7" s="188"/>
      <c r="B7" s="213" t="s">
        <v>57</v>
      </c>
      <c r="C7" s="213"/>
      <c r="D7" s="189"/>
      <c r="E7" s="8" t="s">
        <v>12</v>
      </c>
      <c r="F7" s="4" t="s">
        <v>336</v>
      </c>
      <c r="G7" s="4" t="s">
        <v>337</v>
      </c>
      <c r="H7" s="214" t="s">
        <v>338</v>
      </c>
      <c r="I7" s="215"/>
    </row>
    <row r="8" spans="1:9" ht="12.75">
      <c r="A8" s="190"/>
      <c r="B8" s="225"/>
      <c r="C8" s="225"/>
      <c r="D8" s="178" t="s">
        <v>24</v>
      </c>
      <c r="E8" s="9" t="s">
        <v>25</v>
      </c>
      <c r="F8" s="5" t="s">
        <v>10</v>
      </c>
      <c r="G8" s="5" t="s">
        <v>339</v>
      </c>
      <c r="H8" s="209" t="s">
        <v>339</v>
      </c>
      <c r="I8" s="210"/>
    </row>
    <row r="9" spans="1:9" ht="12.75">
      <c r="A9" s="190"/>
      <c r="B9" s="225"/>
      <c r="C9" s="225"/>
      <c r="D9" s="178" t="s">
        <v>27</v>
      </c>
      <c r="E9" s="9" t="s">
        <v>28</v>
      </c>
      <c r="F9" s="5" t="s">
        <v>340</v>
      </c>
      <c r="G9" s="5" t="s">
        <v>341</v>
      </c>
      <c r="H9" s="209" t="s">
        <v>342</v>
      </c>
      <c r="I9" s="210"/>
    </row>
    <row r="10" spans="1:9" ht="22.5">
      <c r="A10" s="190"/>
      <c r="B10" s="225"/>
      <c r="C10" s="225"/>
      <c r="D10" s="178" t="s">
        <v>343</v>
      </c>
      <c r="E10" s="9" t="s">
        <v>344</v>
      </c>
      <c r="F10" s="5" t="s">
        <v>10</v>
      </c>
      <c r="G10" s="5" t="s">
        <v>345</v>
      </c>
      <c r="H10" s="209" t="s">
        <v>345</v>
      </c>
      <c r="I10" s="210"/>
    </row>
    <row r="11" spans="1:9" ht="12.75">
      <c r="A11" s="187" t="s">
        <v>21</v>
      </c>
      <c r="B11" s="241"/>
      <c r="C11" s="241"/>
      <c r="D11" s="177"/>
      <c r="E11" s="7" t="s">
        <v>22</v>
      </c>
      <c r="F11" s="3" t="s">
        <v>23</v>
      </c>
      <c r="G11" s="3" t="s">
        <v>346</v>
      </c>
      <c r="H11" s="242" t="s">
        <v>347</v>
      </c>
      <c r="I11" s="243"/>
    </row>
    <row r="12" spans="1:9" ht="15.75">
      <c r="A12" s="188"/>
      <c r="B12" s="213" t="s">
        <v>58</v>
      </c>
      <c r="C12" s="213"/>
      <c r="D12" s="189"/>
      <c r="E12" s="8" t="s">
        <v>59</v>
      </c>
      <c r="F12" s="4" t="s">
        <v>348</v>
      </c>
      <c r="G12" s="4" t="s">
        <v>346</v>
      </c>
      <c r="H12" s="214" t="s">
        <v>349</v>
      </c>
      <c r="I12" s="215"/>
    </row>
    <row r="13" spans="1:9" ht="12.75">
      <c r="A13" s="190"/>
      <c r="B13" s="225"/>
      <c r="C13" s="225"/>
      <c r="D13" s="178" t="s">
        <v>27</v>
      </c>
      <c r="E13" s="9" t="s">
        <v>28</v>
      </c>
      <c r="F13" s="5" t="s">
        <v>74</v>
      </c>
      <c r="G13" s="5" t="s">
        <v>346</v>
      </c>
      <c r="H13" s="209" t="s">
        <v>350</v>
      </c>
      <c r="I13" s="210"/>
    </row>
    <row r="14" spans="1:9" ht="33.75">
      <c r="A14" s="187" t="s">
        <v>29</v>
      </c>
      <c r="B14" s="241"/>
      <c r="C14" s="241"/>
      <c r="D14" s="177"/>
      <c r="E14" s="7" t="s">
        <v>30</v>
      </c>
      <c r="F14" s="3" t="s">
        <v>351</v>
      </c>
      <c r="G14" s="3" t="s">
        <v>352</v>
      </c>
      <c r="H14" s="242" t="s">
        <v>353</v>
      </c>
      <c r="I14" s="243"/>
    </row>
    <row r="15" spans="1:9" ht="33.75">
      <c r="A15" s="188"/>
      <c r="B15" s="213" t="s">
        <v>31</v>
      </c>
      <c r="C15" s="213"/>
      <c r="D15" s="189"/>
      <c r="E15" s="8" t="s">
        <v>32</v>
      </c>
      <c r="F15" s="4" t="s">
        <v>354</v>
      </c>
      <c r="G15" s="4" t="s">
        <v>355</v>
      </c>
      <c r="H15" s="214" t="s">
        <v>356</v>
      </c>
      <c r="I15" s="215"/>
    </row>
    <row r="16" spans="1:9" ht="12.75">
      <c r="A16" s="190"/>
      <c r="B16" s="225"/>
      <c r="C16" s="225"/>
      <c r="D16" s="178" t="s">
        <v>357</v>
      </c>
      <c r="E16" s="9" t="s">
        <v>358</v>
      </c>
      <c r="F16" s="5" t="s">
        <v>359</v>
      </c>
      <c r="G16" s="5" t="s">
        <v>355</v>
      </c>
      <c r="H16" s="209" t="s">
        <v>360</v>
      </c>
      <c r="I16" s="210"/>
    </row>
    <row r="17" spans="1:9" ht="33.75">
      <c r="A17" s="188"/>
      <c r="B17" s="213" t="s">
        <v>33</v>
      </c>
      <c r="C17" s="213"/>
      <c r="D17" s="189"/>
      <c r="E17" s="8" t="s">
        <v>34</v>
      </c>
      <c r="F17" s="4" t="s">
        <v>361</v>
      </c>
      <c r="G17" s="4" t="s">
        <v>362</v>
      </c>
      <c r="H17" s="214" t="s">
        <v>363</v>
      </c>
      <c r="I17" s="215"/>
    </row>
    <row r="18" spans="1:9" ht="12.75">
      <c r="A18" s="190"/>
      <c r="B18" s="225"/>
      <c r="C18" s="225"/>
      <c r="D18" s="178" t="s">
        <v>364</v>
      </c>
      <c r="E18" s="9" t="s">
        <v>365</v>
      </c>
      <c r="F18" s="5" t="s">
        <v>366</v>
      </c>
      <c r="G18" s="5" t="s">
        <v>367</v>
      </c>
      <c r="H18" s="209" t="s">
        <v>368</v>
      </c>
      <c r="I18" s="210"/>
    </row>
    <row r="19" spans="1:9" ht="12.75">
      <c r="A19" s="190"/>
      <c r="B19" s="225"/>
      <c r="C19" s="225"/>
      <c r="D19" s="178" t="s">
        <v>369</v>
      </c>
      <c r="E19" s="9" t="s">
        <v>370</v>
      </c>
      <c r="F19" s="5" t="s">
        <v>371</v>
      </c>
      <c r="G19" s="5" t="s">
        <v>372</v>
      </c>
      <c r="H19" s="209" t="s">
        <v>373</v>
      </c>
      <c r="I19" s="210"/>
    </row>
    <row r="20" spans="1:9" ht="22.5">
      <c r="A20" s="188"/>
      <c r="B20" s="213" t="s">
        <v>36</v>
      </c>
      <c r="C20" s="213"/>
      <c r="D20" s="189"/>
      <c r="E20" s="8" t="s">
        <v>37</v>
      </c>
      <c r="F20" s="4" t="s">
        <v>374</v>
      </c>
      <c r="G20" s="4" t="s">
        <v>375</v>
      </c>
      <c r="H20" s="214" t="s">
        <v>376</v>
      </c>
      <c r="I20" s="215"/>
    </row>
    <row r="21" spans="1:9" ht="13.5" thickBot="1">
      <c r="A21" s="191"/>
      <c r="B21" s="216"/>
      <c r="C21" s="216"/>
      <c r="D21" s="176" t="s">
        <v>377</v>
      </c>
      <c r="E21" s="10" t="s">
        <v>378</v>
      </c>
      <c r="F21" s="6" t="s">
        <v>379</v>
      </c>
      <c r="G21" s="6" t="s">
        <v>375</v>
      </c>
      <c r="H21" s="217" t="s">
        <v>380</v>
      </c>
      <c r="I21" s="218"/>
    </row>
    <row r="22" spans="1:9" ht="16.5" thickBot="1" thickTop="1">
      <c r="A22" s="234"/>
      <c r="B22" s="234"/>
      <c r="C22" s="234"/>
      <c r="D22" s="234"/>
      <c r="E22" s="231"/>
      <c r="F22" s="231"/>
      <c r="G22" s="231"/>
      <c r="H22" s="231"/>
      <c r="I22" s="231"/>
    </row>
    <row r="23" spans="1:9" ht="14.25" thickBot="1" thickTop="1">
      <c r="A23" s="235" t="s">
        <v>40</v>
      </c>
      <c r="B23" s="236"/>
      <c r="C23" s="236"/>
      <c r="D23" s="236"/>
      <c r="E23" s="236"/>
      <c r="F23" s="179" t="s">
        <v>381</v>
      </c>
      <c r="G23" s="179" t="s">
        <v>382</v>
      </c>
      <c r="H23" s="211" t="s">
        <v>383</v>
      </c>
      <c r="I23" s="212"/>
    </row>
    <row r="24" ht="14.25" thickBot="1" thickTop="1"/>
    <row r="25" spans="3:9" ht="13.5" thickTop="1">
      <c r="C25" s="199"/>
      <c r="D25" s="193" t="s">
        <v>2</v>
      </c>
      <c r="E25" s="200" t="s">
        <v>3</v>
      </c>
      <c r="F25" s="194" t="s">
        <v>4</v>
      </c>
      <c r="G25" s="194" t="s">
        <v>5</v>
      </c>
      <c r="H25" s="228" t="s">
        <v>6</v>
      </c>
      <c r="I25" s="229"/>
    </row>
    <row r="26" spans="3:9" ht="13.5" customHeight="1">
      <c r="C26" s="199"/>
      <c r="D26" s="195" t="s">
        <v>384</v>
      </c>
      <c r="E26" s="201" t="s">
        <v>385</v>
      </c>
      <c r="F26" s="5" t="s">
        <v>386</v>
      </c>
      <c r="G26" s="5" t="s">
        <v>10</v>
      </c>
      <c r="H26" s="226" t="s">
        <v>386</v>
      </c>
      <c r="I26" s="227"/>
    </row>
    <row r="27" spans="3:9" ht="25.5" customHeight="1" thickBot="1">
      <c r="C27" s="199"/>
      <c r="D27" s="196" t="s">
        <v>76</v>
      </c>
      <c r="E27" s="202" t="s">
        <v>77</v>
      </c>
      <c r="F27" s="6" t="s">
        <v>387</v>
      </c>
      <c r="G27" s="6" t="s">
        <v>388</v>
      </c>
      <c r="H27" s="239" t="s">
        <v>389</v>
      </c>
      <c r="I27" s="240"/>
    </row>
    <row r="28" spans="1:7" ht="14.25" thickBot="1" thickTop="1">
      <c r="A28" s="231"/>
      <c r="B28" s="231"/>
      <c r="C28" s="231"/>
      <c r="D28" s="231"/>
      <c r="E28" s="231"/>
      <c r="F28" s="231"/>
      <c r="G28" s="231"/>
    </row>
    <row r="29" spans="1:9" ht="21.75" customHeight="1" thickBot="1" thickTop="1">
      <c r="A29" s="231"/>
      <c r="B29" s="231"/>
      <c r="C29" s="231"/>
      <c r="D29" s="231"/>
      <c r="F29" s="197" t="s">
        <v>390</v>
      </c>
      <c r="G29" s="198" t="s">
        <v>391</v>
      </c>
      <c r="H29" s="237" t="s">
        <v>392</v>
      </c>
      <c r="I29" s="238"/>
    </row>
    <row r="30" ht="13.5" thickTop="1"/>
    <row r="99" ht="13.5" thickBot="1"/>
    <row r="100" spans="1:6" ht="13.5" thickTop="1">
      <c r="A100" s="22" t="s">
        <v>2</v>
      </c>
      <c r="B100" s="23" t="s">
        <v>3</v>
      </c>
      <c r="C100" s="23" t="s">
        <v>4</v>
      </c>
      <c r="D100" s="23" t="s">
        <v>5</v>
      </c>
      <c r="E100" s="232" t="s">
        <v>6</v>
      </c>
      <c r="F100" s="233"/>
    </row>
    <row r="101" spans="1:6" ht="115.5" thickBot="1">
      <c r="A101" s="17" t="s">
        <v>76</v>
      </c>
      <c r="B101" s="18" t="s">
        <v>77</v>
      </c>
      <c r="C101" s="21">
        <f>E101-D101</f>
        <v>7197923.42</v>
      </c>
      <c r="D101" s="20">
        <v>-76081.61</v>
      </c>
      <c r="E101" s="221">
        <v>7121841.81</v>
      </c>
      <c r="F101" s="222"/>
    </row>
    <row r="102" spans="1:6" ht="14.25" thickBot="1" thickTop="1">
      <c r="A102" s="15"/>
      <c r="B102" s="16" t="s">
        <v>40</v>
      </c>
      <c r="C102" s="19">
        <v>7794847.67</v>
      </c>
      <c r="D102" s="19">
        <v>-76081.61</v>
      </c>
      <c r="E102" s="223">
        <v>7718766.06</v>
      </c>
      <c r="F102" s="224"/>
    </row>
    <row r="103" ht="13.5" thickTop="1"/>
  </sheetData>
  <mergeCells count="53">
    <mergeCell ref="B3:C3"/>
    <mergeCell ref="H3:I3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H21:I21"/>
    <mergeCell ref="B17:C17"/>
    <mergeCell ref="H17:I17"/>
    <mergeCell ref="B18:C18"/>
    <mergeCell ref="H18:I18"/>
    <mergeCell ref="A1:I1"/>
    <mergeCell ref="A2:I2"/>
    <mergeCell ref="E101:F101"/>
    <mergeCell ref="E102:F102"/>
    <mergeCell ref="B19:C19"/>
    <mergeCell ref="H19:I19"/>
    <mergeCell ref="H23:I23"/>
    <mergeCell ref="B20:C20"/>
    <mergeCell ref="H20:I20"/>
    <mergeCell ref="B21:C21"/>
    <mergeCell ref="A28:G28"/>
    <mergeCell ref="E100:F100"/>
    <mergeCell ref="A22:D22"/>
    <mergeCell ref="E22:I22"/>
    <mergeCell ref="A23:E23"/>
    <mergeCell ref="H29:I29"/>
    <mergeCell ref="H27:I27"/>
    <mergeCell ref="H26:I26"/>
    <mergeCell ref="H25:I25"/>
    <mergeCell ref="A29:D2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D1">
      <selection activeCell="A2" sqref="A2:K2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6.5" style="0" customWidth="1"/>
    <col min="4" max="4" width="13.83203125" style="0" customWidth="1"/>
    <col min="5" max="5" width="73.66015625" style="0" customWidth="1"/>
    <col min="6" max="7" width="20.16015625" style="0" customWidth="1"/>
    <col min="8" max="8" width="13.66015625" style="0" customWidth="1"/>
    <col min="9" max="9" width="8.16015625" style="0" customWidth="1"/>
    <col min="10" max="10" width="10.16015625" style="0" customWidth="1"/>
    <col min="11" max="11" width="16.5" style="0" customWidth="1"/>
  </cols>
  <sheetData>
    <row r="1" spans="1:11" ht="33" customHeight="1">
      <c r="A1" s="230" t="s">
        <v>394</v>
      </c>
      <c r="B1" s="230"/>
      <c r="C1" s="230"/>
      <c r="D1" s="230"/>
      <c r="E1" s="230"/>
      <c r="F1" s="230"/>
      <c r="G1" s="230"/>
      <c r="H1" s="230"/>
      <c r="I1" s="230"/>
      <c r="J1" s="11"/>
      <c r="K1" s="11"/>
    </row>
    <row r="2" spans="1:11" ht="48.75" customHeight="1" thickBot="1">
      <c r="A2" s="247" t="s">
        <v>73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9" ht="25.5" customHeight="1" thickTop="1">
      <c r="A3" s="1" t="s">
        <v>0</v>
      </c>
      <c r="B3" s="244" t="s">
        <v>1</v>
      </c>
      <c r="C3" s="244"/>
      <c r="D3" s="2" t="s">
        <v>2</v>
      </c>
      <c r="E3" s="2" t="s">
        <v>3</v>
      </c>
      <c r="F3" s="2" t="s">
        <v>4</v>
      </c>
      <c r="G3" s="2" t="s">
        <v>5</v>
      </c>
      <c r="H3" s="244" t="s">
        <v>6</v>
      </c>
      <c r="I3" s="245"/>
    </row>
    <row r="4" spans="1:9" ht="19.5" customHeight="1">
      <c r="A4" s="187" t="s">
        <v>7</v>
      </c>
      <c r="B4" s="241"/>
      <c r="C4" s="241"/>
      <c r="D4" s="177"/>
      <c r="E4" s="7" t="s">
        <v>8</v>
      </c>
      <c r="F4" s="3" t="s">
        <v>232</v>
      </c>
      <c r="G4" s="3" t="s">
        <v>233</v>
      </c>
      <c r="H4" s="242" t="s">
        <v>234</v>
      </c>
      <c r="I4" s="243"/>
    </row>
    <row r="5" spans="1:9" ht="19.5" customHeight="1">
      <c r="A5" s="188"/>
      <c r="B5" s="213" t="s">
        <v>235</v>
      </c>
      <c r="C5" s="213"/>
      <c r="D5" s="189"/>
      <c r="E5" s="8" t="s">
        <v>236</v>
      </c>
      <c r="F5" s="4" t="s">
        <v>237</v>
      </c>
      <c r="G5" s="4" t="s">
        <v>238</v>
      </c>
      <c r="H5" s="214" t="s">
        <v>239</v>
      </c>
      <c r="I5" s="215"/>
    </row>
    <row r="6" spans="1:9" ht="19.5" customHeight="1">
      <c r="A6" s="190"/>
      <c r="B6" s="225"/>
      <c r="C6" s="225"/>
      <c r="D6" s="178" t="s">
        <v>42</v>
      </c>
      <c r="E6" s="9" t="s">
        <v>43</v>
      </c>
      <c r="F6" s="5" t="s">
        <v>240</v>
      </c>
      <c r="G6" s="5" t="s">
        <v>238</v>
      </c>
      <c r="H6" s="209" t="s">
        <v>241</v>
      </c>
      <c r="I6" s="210"/>
    </row>
    <row r="7" spans="1:9" ht="19.5" customHeight="1">
      <c r="A7" s="188"/>
      <c r="B7" s="213" t="s">
        <v>44</v>
      </c>
      <c r="C7" s="213"/>
      <c r="D7" s="189"/>
      <c r="E7" s="8" t="s">
        <v>242</v>
      </c>
      <c r="F7" s="4" t="s">
        <v>243</v>
      </c>
      <c r="G7" s="4" t="s">
        <v>244</v>
      </c>
      <c r="H7" s="214" t="s">
        <v>245</v>
      </c>
      <c r="I7" s="215"/>
    </row>
    <row r="8" spans="1:9" ht="19.5" customHeight="1">
      <c r="A8" s="190"/>
      <c r="B8" s="225"/>
      <c r="C8" s="225"/>
      <c r="D8" s="178" t="s">
        <v>42</v>
      </c>
      <c r="E8" s="9" t="s">
        <v>43</v>
      </c>
      <c r="F8" s="5" t="s">
        <v>246</v>
      </c>
      <c r="G8" s="5" t="s">
        <v>238</v>
      </c>
      <c r="H8" s="209" t="s">
        <v>247</v>
      </c>
      <c r="I8" s="210"/>
    </row>
    <row r="9" spans="1:9" ht="19.5" customHeight="1">
      <c r="A9" s="190"/>
      <c r="B9" s="225"/>
      <c r="C9" s="225"/>
      <c r="D9" s="178" t="s">
        <v>45</v>
      </c>
      <c r="E9" s="9" t="s">
        <v>46</v>
      </c>
      <c r="F9" s="5" t="s">
        <v>248</v>
      </c>
      <c r="G9" s="5" t="s">
        <v>249</v>
      </c>
      <c r="H9" s="209" t="s">
        <v>250</v>
      </c>
      <c r="I9" s="210"/>
    </row>
    <row r="10" spans="1:9" ht="19.5" customHeight="1">
      <c r="A10" s="187" t="s">
        <v>47</v>
      </c>
      <c r="B10" s="241"/>
      <c r="C10" s="241"/>
      <c r="D10" s="177"/>
      <c r="E10" s="7" t="s">
        <v>48</v>
      </c>
      <c r="F10" s="3" t="s">
        <v>251</v>
      </c>
      <c r="G10" s="3" t="s">
        <v>35</v>
      </c>
      <c r="H10" s="242" t="s">
        <v>252</v>
      </c>
      <c r="I10" s="243"/>
    </row>
    <row r="11" spans="1:9" ht="19.5" customHeight="1">
      <c r="A11" s="188"/>
      <c r="B11" s="213" t="s">
        <v>49</v>
      </c>
      <c r="C11" s="213"/>
      <c r="D11" s="189"/>
      <c r="E11" s="8" t="s">
        <v>50</v>
      </c>
      <c r="F11" s="4" t="s">
        <v>253</v>
      </c>
      <c r="G11" s="4" t="s">
        <v>35</v>
      </c>
      <c r="H11" s="214" t="s">
        <v>254</v>
      </c>
      <c r="I11" s="215"/>
    </row>
    <row r="12" spans="1:9" ht="19.5" customHeight="1">
      <c r="A12" s="190"/>
      <c r="B12" s="225"/>
      <c r="C12" s="225"/>
      <c r="D12" s="178" t="s">
        <v>42</v>
      </c>
      <c r="E12" s="9" t="s">
        <v>43</v>
      </c>
      <c r="F12" s="5" t="s">
        <v>255</v>
      </c>
      <c r="G12" s="5" t="s">
        <v>256</v>
      </c>
      <c r="H12" s="209" t="s">
        <v>257</v>
      </c>
      <c r="I12" s="210"/>
    </row>
    <row r="13" spans="1:9" ht="19.5" customHeight="1">
      <c r="A13" s="190"/>
      <c r="B13" s="225"/>
      <c r="C13" s="225"/>
      <c r="D13" s="178" t="s">
        <v>51</v>
      </c>
      <c r="E13" s="9" t="s">
        <v>52</v>
      </c>
      <c r="F13" s="5" t="s">
        <v>258</v>
      </c>
      <c r="G13" s="5" t="s">
        <v>259</v>
      </c>
      <c r="H13" s="209" t="s">
        <v>260</v>
      </c>
      <c r="I13" s="210"/>
    </row>
    <row r="14" spans="1:9" ht="19.5" customHeight="1">
      <c r="A14" s="190"/>
      <c r="B14" s="225"/>
      <c r="C14" s="225"/>
      <c r="D14" s="178" t="s">
        <v>53</v>
      </c>
      <c r="E14" s="9" t="s">
        <v>54</v>
      </c>
      <c r="F14" s="5" t="s">
        <v>261</v>
      </c>
      <c r="G14" s="5" t="s">
        <v>262</v>
      </c>
      <c r="H14" s="209" t="s">
        <v>263</v>
      </c>
      <c r="I14" s="210"/>
    </row>
    <row r="15" spans="1:9" ht="19.5" customHeight="1">
      <c r="A15" s="187" t="s">
        <v>13</v>
      </c>
      <c r="B15" s="241"/>
      <c r="C15" s="241"/>
      <c r="D15" s="177"/>
      <c r="E15" s="7" t="s">
        <v>14</v>
      </c>
      <c r="F15" s="3" t="s">
        <v>264</v>
      </c>
      <c r="G15" s="3" t="s">
        <v>265</v>
      </c>
      <c r="H15" s="242" t="s">
        <v>266</v>
      </c>
      <c r="I15" s="243"/>
    </row>
    <row r="16" spans="1:9" ht="19.5" customHeight="1">
      <c r="A16" s="188"/>
      <c r="B16" s="213" t="s">
        <v>57</v>
      </c>
      <c r="C16" s="213"/>
      <c r="D16" s="189"/>
      <c r="E16" s="8" t="s">
        <v>12</v>
      </c>
      <c r="F16" s="4" t="s">
        <v>267</v>
      </c>
      <c r="G16" s="4" t="s">
        <v>265</v>
      </c>
      <c r="H16" s="214" t="s">
        <v>268</v>
      </c>
      <c r="I16" s="215"/>
    </row>
    <row r="17" spans="1:9" ht="19.5" customHeight="1">
      <c r="A17" s="190"/>
      <c r="B17" s="225"/>
      <c r="C17" s="225"/>
      <c r="D17" s="178" t="s">
        <v>42</v>
      </c>
      <c r="E17" s="9" t="s">
        <v>43</v>
      </c>
      <c r="F17" s="5" t="s">
        <v>269</v>
      </c>
      <c r="G17" s="5" t="s">
        <v>265</v>
      </c>
      <c r="H17" s="209" t="s">
        <v>270</v>
      </c>
      <c r="I17" s="210"/>
    </row>
    <row r="18" spans="1:9" ht="19.5" customHeight="1">
      <c r="A18" s="187" t="s">
        <v>21</v>
      </c>
      <c r="B18" s="241"/>
      <c r="C18" s="241"/>
      <c r="D18" s="177"/>
      <c r="E18" s="7" t="s">
        <v>22</v>
      </c>
      <c r="F18" s="3" t="s">
        <v>271</v>
      </c>
      <c r="G18" s="3" t="s">
        <v>272</v>
      </c>
      <c r="H18" s="242" t="s">
        <v>273</v>
      </c>
      <c r="I18" s="243"/>
    </row>
    <row r="19" spans="1:9" ht="19.5" customHeight="1">
      <c r="A19" s="188"/>
      <c r="B19" s="213" t="s">
        <v>58</v>
      </c>
      <c r="C19" s="213"/>
      <c r="D19" s="189"/>
      <c r="E19" s="8" t="s">
        <v>59</v>
      </c>
      <c r="F19" s="4" t="s">
        <v>274</v>
      </c>
      <c r="G19" s="4" t="s">
        <v>272</v>
      </c>
      <c r="H19" s="214" t="s">
        <v>275</v>
      </c>
      <c r="I19" s="215"/>
    </row>
    <row r="20" spans="1:9" ht="19.5" customHeight="1">
      <c r="A20" s="190"/>
      <c r="B20" s="225"/>
      <c r="C20" s="225"/>
      <c r="D20" s="178" t="s">
        <v>276</v>
      </c>
      <c r="E20" s="9" t="s">
        <v>20</v>
      </c>
      <c r="F20" s="5" t="s">
        <v>277</v>
      </c>
      <c r="G20" s="5" t="s">
        <v>272</v>
      </c>
      <c r="H20" s="209" t="s">
        <v>278</v>
      </c>
      <c r="I20" s="210"/>
    </row>
    <row r="21" spans="1:9" ht="19.5" customHeight="1">
      <c r="A21" s="187" t="s">
        <v>279</v>
      </c>
      <c r="B21" s="241"/>
      <c r="C21" s="241"/>
      <c r="D21" s="177"/>
      <c r="E21" s="7" t="s">
        <v>280</v>
      </c>
      <c r="F21" s="3" t="s">
        <v>281</v>
      </c>
      <c r="G21" s="3" t="s">
        <v>282</v>
      </c>
      <c r="H21" s="242" t="s">
        <v>283</v>
      </c>
      <c r="I21" s="243"/>
    </row>
    <row r="22" spans="1:9" ht="29.25" customHeight="1">
      <c r="A22" s="188"/>
      <c r="B22" s="213" t="s">
        <v>284</v>
      </c>
      <c r="C22" s="213"/>
      <c r="D22" s="189"/>
      <c r="E22" s="8" t="s">
        <v>285</v>
      </c>
      <c r="F22" s="4" t="s">
        <v>281</v>
      </c>
      <c r="G22" s="4" t="s">
        <v>282</v>
      </c>
      <c r="H22" s="214" t="s">
        <v>283</v>
      </c>
      <c r="I22" s="215"/>
    </row>
    <row r="23" spans="1:9" ht="26.25" customHeight="1">
      <c r="A23" s="190"/>
      <c r="B23" s="225"/>
      <c r="C23" s="225"/>
      <c r="D23" s="178" t="s">
        <v>286</v>
      </c>
      <c r="E23" s="9" t="s">
        <v>287</v>
      </c>
      <c r="F23" s="5" t="s">
        <v>288</v>
      </c>
      <c r="G23" s="5" t="s">
        <v>282</v>
      </c>
      <c r="H23" s="209" t="s">
        <v>289</v>
      </c>
      <c r="I23" s="210"/>
    </row>
    <row r="24" spans="1:9" ht="19.5" customHeight="1">
      <c r="A24" s="187" t="s">
        <v>62</v>
      </c>
      <c r="B24" s="241"/>
      <c r="C24" s="241"/>
      <c r="D24" s="177"/>
      <c r="E24" s="7" t="s">
        <v>63</v>
      </c>
      <c r="F24" s="3" t="s">
        <v>290</v>
      </c>
      <c r="G24" s="3" t="s">
        <v>291</v>
      </c>
      <c r="H24" s="242" t="s">
        <v>292</v>
      </c>
      <c r="I24" s="243"/>
    </row>
    <row r="25" spans="1:9" ht="19.5" customHeight="1">
      <c r="A25" s="188"/>
      <c r="B25" s="213" t="s">
        <v>293</v>
      </c>
      <c r="C25" s="213"/>
      <c r="D25" s="189"/>
      <c r="E25" s="8" t="s">
        <v>294</v>
      </c>
      <c r="F25" s="4" t="s">
        <v>295</v>
      </c>
      <c r="G25" s="4" t="s">
        <v>291</v>
      </c>
      <c r="H25" s="214" t="s">
        <v>296</v>
      </c>
      <c r="I25" s="215"/>
    </row>
    <row r="26" spans="1:9" ht="30" customHeight="1">
      <c r="A26" s="190"/>
      <c r="B26" s="225"/>
      <c r="C26" s="225"/>
      <c r="D26" s="178" t="s">
        <v>297</v>
      </c>
      <c r="E26" s="9" t="s">
        <v>298</v>
      </c>
      <c r="F26" s="5" t="s">
        <v>295</v>
      </c>
      <c r="G26" s="5" t="s">
        <v>291</v>
      </c>
      <c r="H26" s="209" t="s">
        <v>296</v>
      </c>
      <c r="I26" s="210"/>
    </row>
    <row r="27" spans="1:9" ht="19.5" customHeight="1">
      <c r="A27" s="187" t="s">
        <v>38</v>
      </c>
      <c r="B27" s="241"/>
      <c r="C27" s="241"/>
      <c r="D27" s="177"/>
      <c r="E27" s="7" t="s">
        <v>39</v>
      </c>
      <c r="F27" s="3" t="s">
        <v>299</v>
      </c>
      <c r="G27" s="3" t="s">
        <v>300</v>
      </c>
      <c r="H27" s="242" t="s">
        <v>301</v>
      </c>
      <c r="I27" s="243"/>
    </row>
    <row r="28" spans="1:9" ht="19.5" customHeight="1">
      <c r="A28" s="188"/>
      <c r="B28" s="213" t="s">
        <v>64</v>
      </c>
      <c r="C28" s="213"/>
      <c r="D28" s="189"/>
      <c r="E28" s="8" t="s">
        <v>302</v>
      </c>
      <c r="F28" s="4" t="s">
        <v>303</v>
      </c>
      <c r="G28" s="4" t="s">
        <v>300</v>
      </c>
      <c r="H28" s="214" t="s">
        <v>304</v>
      </c>
      <c r="I28" s="215"/>
    </row>
    <row r="29" spans="1:9" ht="19.5" customHeight="1">
      <c r="A29" s="190"/>
      <c r="B29" s="225"/>
      <c r="C29" s="225"/>
      <c r="D29" s="178" t="s">
        <v>55</v>
      </c>
      <c r="E29" s="9" t="s">
        <v>56</v>
      </c>
      <c r="F29" s="5" t="s">
        <v>305</v>
      </c>
      <c r="G29" s="5" t="s">
        <v>300</v>
      </c>
      <c r="H29" s="209" t="s">
        <v>306</v>
      </c>
      <c r="I29" s="210"/>
    </row>
    <row r="30" spans="1:9" ht="19.5" customHeight="1">
      <c r="A30" s="187" t="s">
        <v>65</v>
      </c>
      <c r="B30" s="241"/>
      <c r="C30" s="241"/>
      <c r="D30" s="177"/>
      <c r="E30" s="7" t="s">
        <v>66</v>
      </c>
      <c r="F30" s="3" t="s">
        <v>307</v>
      </c>
      <c r="G30" s="3" t="s">
        <v>308</v>
      </c>
      <c r="H30" s="242" t="s">
        <v>309</v>
      </c>
      <c r="I30" s="243"/>
    </row>
    <row r="31" spans="1:9" ht="19.5" customHeight="1">
      <c r="A31" s="188"/>
      <c r="B31" s="213" t="s">
        <v>67</v>
      </c>
      <c r="C31" s="213"/>
      <c r="D31" s="189"/>
      <c r="E31" s="8" t="s">
        <v>68</v>
      </c>
      <c r="F31" s="4" t="s">
        <v>310</v>
      </c>
      <c r="G31" s="4" t="s">
        <v>308</v>
      </c>
      <c r="H31" s="214" t="s">
        <v>311</v>
      </c>
      <c r="I31" s="215"/>
    </row>
    <row r="32" spans="1:9" ht="19.5" customHeight="1">
      <c r="A32" s="190"/>
      <c r="B32" s="225"/>
      <c r="C32" s="225"/>
      <c r="D32" s="178" t="s">
        <v>42</v>
      </c>
      <c r="E32" s="9" t="s">
        <v>43</v>
      </c>
      <c r="F32" s="5" t="s">
        <v>312</v>
      </c>
      <c r="G32" s="5" t="s">
        <v>313</v>
      </c>
      <c r="H32" s="209" t="s">
        <v>314</v>
      </c>
      <c r="I32" s="210"/>
    </row>
    <row r="33" spans="1:9" ht="19.5" customHeight="1">
      <c r="A33" s="190"/>
      <c r="B33" s="225"/>
      <c r="C33" s="225"/>
      <c r="D33" s="178" t="s">
        <v>51</v>
      </c>
      <c r="E33" s="9" t="s">
        <v>52</v>
      </c>
      <c r="F33" s="5" t="s">
        <v>315</v>
      </c>
      <c r="G33" s="5" t="s">
        <v>316</v>
      </c>
      <c r="H33" s="209" t="s">
        <v>317</v>
      </c>
      <c r="I33" s="210"/>
    </row>
    <row r="34" spans="1:9" ht="19.5" customHeight="1">
      <c r="A34" s="187" t="s">
        <v>69</v>
      </c>
      <c r="B34" s="241"/>
      <c r="C34" s="241"/>
      <c r="D34" s="177"/>
      <c r="E34" s="7" t="s">
        <v>70</v>
      </c>
      <c r="F34" s="3" t="s">
        <v>318</v>
      </c>
      <c r="G34" s="3" t="s">
        <v>319</v>
      </c>
      <c r="H34" s="242" t="s">
        <v>320</v>
      </c>
      <c r="I34" s="243"/>
    </row>
    <row r="35" spans="1:9" ht="19.5" customHeight="1">
      <c r="A35" s="188"/>
      <c r="B35" s="213" t="s">
        <v>71</v>
      </c>
      <c r="C35" s="213"/>
      <c r="D35" s="189"/>
      <c r="E35" s="8" t="s">
        <v>12</v>
      </c>
      <c r="F35" s="4" t="s">
        <v>72</v>
      </c>
      <c r="G35" s="4" t="s">
        <v>319</v>
      </c>
      <c r="H35" s="214" t="s">
        <v>321</v>
      </c>
      <c r="I35" s="215"/>
    </row>
    <row r="36" spans="1:9" ht="19.5" customHeight="1">
      <c r="A36" s="190"/>
      <c r="B36" s="225"/>
      <c r="C36" s="225"/>
      <c r="D36" s="178" t="s">
        <v>42</v>
      </c>
      <c r="E36" s="9" t="s">
        <v>43</v>
      </c>
      <c r="F36" s="5" t="s">
        <v>322</v>
      </c>
      <c r="G36" s="5" t="s">
        <v>323</v>
      </c>
      <c r="H36" s="209" t="s">
        <v>324</v>
      </c>
      <c r="I36" s="210"/>
    </row>
    <row r="37" spans="1:9" ht="19.5" customHeight="1" thickBot="1">
      <c r="A37" s="191"/>
      <c r="B37" s="216"/>
      <c r="C37" s="216"/>
      <c r="D37" s="176" t="s">
        <v>53</v>
      </c>
      <c r="E37" s="10" t="s">
        <v>54</v>
      </c>
      <c r="F37" s="6" t="s">
        <v>325</v>
      </c>
      <c r="G37" s="6" t="s">
        <v>326</v>
      </c>
      <c r="H37" s="217" t="s">
        <v>327</v>
      </c>
      <c r="I37" s="218"/>
    </row>
    <row r="38" spans="1:9" ht="19.5" customHeight="1" thickBot="1" thickTop="1">
      <c r="A38" s="234"/>
      <c r="B38" s="234"/>
      <c r="C38" s="234"/>
      <c r="D38" s="234"/>
      <c r="E38" s="231"/>
      <c r="F38" s="231"/>
      <c r="G38" s="231"/>
      <c r="H38" s="231"/>
      <c r="I38" s="231"/>
    </row>
    <row r="39" spans="1:9" ht="19.5" customHeight="1" thickBot="1" thickTop="1">
      <c r="A39" s="246" t="s">
        <v>40</v>
      </c>
      <c r="B39" s="246"/>
      <c r="C39" s="246"/>
      <c r="D39" s="246"/>
      <c r="E39" s="246"/>
      <c r="F39" s="192" t="s">
        <v>328</v>
      </c>
      <c r="G39" s="192" t="s">
        <v>329</v>
      </c>
      <c r="H39" s="246" t="s">
        <v>330</v>
      </c>
      <c r="I39" s="246"/>
    </row>
    <row r="40" ht="13.5" thickTop="1"/>
  </sheetData>
  <mergeCells count="76">
    <mergeCell ref="B5:C5"/>
    <mergeCell ref="H5:I5"/>
    <mergeCell ref="A1:I1"/>
    <mergeCell ref="A2:K2"/>
    <mergeCell ref="B3:C3"/>
    <mergeCell ref="H3:I3"/>
    <mergeCell ref="B4:C4"/>
    <mergeCell ref="H4:I4"/>
    <mergeCell ref="B7:C7"/>
    <mergeCell ref="H7:I7"/>
    <mergeCell ref="B6:C6"/>
    <mergeCell ref="H6:I6"/>
    <mergeCell ref="B9:C9"/>
    <mergeCell ref="H9:I9"/>
    <mergeCell ref="B8:C8"/>
    <mergeCell ref="H8:I8"/>
    <mergeCell ref="B11:C11"/>
    <mergeCell ref="H11:I11"/>
    <mergeCell ref="B10:C10"/>
    <mergeCell ref="H10:I10"/>
    <mergeCell ref="B13:C13"/>
    <mergeCell ref="H13:I13"/>
    <mergeCell ref="B12:C12"/>
    <mergeCell ref="H12:I12"/>
    <mergeCell ref="B15:C15"/>
    <mergeCell ref="H15:I15"/>
    <mergeCell ref="B14:C14"/>
    <mergeCell ref="H14:I14"/>
    <mergeCell ref="B17:C17"/>
    <mergeCell ref="H17:I17"/>
    <mergeCell ref="B16:C16"/>
    <mergeCell ref="H16:I16"/>
    <mergeCell ref="B19:C19"/>
    <mergeCell ref="H19:I19"/>
    <mergeCell ref="B18:C18"/>
    <mergeCell ref="H18:I18"/>
    <mergeCell ref="B21:C21"/>
    <mergeCell ref="H21:I21"/>
    <mergeCell ref="B20:C20"/>
    <mergeCell ref="H20:I20"/>
    <mergeCell ref="B23:C23"/>
    <mergeCell ref="H23:I23"/>
    <mergeCell ref="B22:C22"/>
    <mergeCell ref="H22:I22"/>
    <mergeCell ref="B25:C25"/>
    <mergeCell ref="H25:I25"/>
    <mergeCell ref="B24:C24"/>
    <mergeCell ref="H24:I24"/>
    <mergeCell ref="B27:C27"/>
    <mergeCell ref="H27:I27"/>
    <mergeCell ref="B26:C26"/>
    <mergeCell ref="H26:I26"/>
    <mergeCell ref="B29:C29"/>
    <mergeCell ref="H29:I29"/>
    <mergeCell ref="B28:C28"/>
    <mergeCell ref="H28:I28"/>
    <mergeCell ref="B31:C31"/>
    <mergeCell ref="H31:I31"/>
    <mergeCell ref="B30:C30"/>
    <mergeCell ref="H30:I30"/>
    <mergeCell ref="B33:C33"/>
    <mergeCell ref="H33:I33"/>
    <mergeCell ref="B32:C32"/>
    <mergeCell ref="H32:I32"/>
    <mergeCell ref="B35:C35"/>
    <mergeCell ref="H35:I35"/>
    <mergeCell ref="B34:C34"/>
    <mergeCell ref="H34:I34"/>
    <mergeCell ref="B37:C37"/>
    <mergeCell ref="H37:I37"/>
    <mergeCell ref="B36:C36"/>
    <mergeCell ref="H36:I36"/>
    <mergeCell ref="A39:E39"/>
    <mergeCell ref="H39:I39"/>
    <mergeCell ref="A38:D38"/>
    <mergeCell ref="E38:I3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E2" sqref="E2"/>
    </sheetView>
  </sheetViews>
  <sheetFormatPr defaultColWidth="9.33203125" defaultRowHeight="19.5" customHeight="1"/>
  <cols>
    <col min="1" max="1" width="4.33203125" style="24" customWidth="1"/>
    <col min="2" max="2" width="7.66015625" style="24" customWidth="1"/>
    <col min="3" max="3" width="5" style="24" customWidth="1"/>
    <col min="4" max="4" width="74.16015625" style="24" customWidth="1"/>
    <col min="5" max="5" width="14.16015625" style="24" customWidth="1"/>
    <col min="6" max="6" width="14.83203125" style="24" customWidth="1"/>
    <col min="7" max="7" width="8.66015625" style="24" customWidth="1"/>
    <col min="8" max="8" width="13.5" style="24" customWidth="1"/>
    <col min="9" max="9" width="10.83203125" style="24" customWidth="1"/>
    <col min="10" max="10" width="15.83203125" style="24" customWidth="1"/>
    <col min="11" max="11" width="9.33203125" style="24" customWidth="1"/>
    <col min="12" max="12" width="12.5" style="24" bestFit="1" customWidth="1"/>
    <col min="13" max="16384" width="9.33203125" style="24" customWidth="1"/>
  </cols>
  <sheetData>
    <row r="1" spans="2:8" ht="18" customHeight="1">
      <c r="B1" s="25"/>
      <c r="C1" s="26"/>
      <c r="D1" s="254" t="s">
        <v>395</v>
      </c>
      <c r="E1" s="254"/>
      <c r="F1" s="254"/>
      <c r="H1" s="27"/>
    </row>
    <row r="2" spans="1:11" ht="29.25" customHeight="1">
      <c r="A2" s="28"/>
      <c r="F2" s="255" t="s">
        <v>78</v>
      </c>
      <c r="G2" s="255"/>
      <c r="H2" s="255"/>
      <c r="I2" s="255"/>
      <c r="J2" s="255"/>
      <c r="K2" s="32"/>
    </row>
    <row r="3" spans="1:11" ht="17.25" customHeight="1">
      <c r="A3" s="256" t="s">
        <v>79</v>
      </c>
      <c r="B3" s="256"/>
      <c r="C3" s="256"/>
      <c r="D3" s="256"/>
      <c r="E3" s="256"/>
      <c r="F3" s="256"/>
      <c r="G3" s="256"/>
      <c r="H3" s="256"/>
      <c r="I3" s="256"/>
      <c r="J3" s="256"/>
      <c r="K3" s="33"/>
    </row>
    <row r="4" spans="1:10" ht="12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2" ht="30" customHeight="1" thickBot="1" thickTop="1">
      <c r="A5" s="35" t="s">
        <v>0</v>
      </c>
      <c r="B5" s="36" t="s">
        <v>1</v>
      </c>
      <c r="C5" s="37" t="s">
        <v>80</v>
      </c>
      <c r="D5" s="38" t="s">
        <v>81</v>
      </c>
      <c r="E5" s="39" t="s">
        <v>82</v>
      </c>
      <c r="F5" s="39" t="s">
        <v>83</v>
      </c>
      <c r="G5" s="39" t="s">
        <v>84</v>
      </c>
      <c r="H5" s="39" t="s">
        <v>85</v>
      </c>
      <c r="I5" s="39" t="s">
        <v>86</v>
      </c>
      <c r="J5" s="40" t="s">
        <v>87</v>
      </c>
      <c r="K5" s="41"/>
      <c r="L5" s="42"/>
    </row>
    <row r="6" spans="1:10" ht="19.5" customHeight="1" thickTop="1">
      <c r="A6" s="43" t="s">
        <v>7</v>
      </c>
      <c r="B6" s="44" t="s">
        <v>44</v>
      </c>
      <c r="C6" s="45" t="s">
        <v>45</v>
      </c>
      <c r="D6" s="46" t="s">
        <v>88</v>
      </c>
      <c r="E6" s="47">
        <v>5800000</v>
      </c>
      <c r="F6" s="47">
        <v>1014000</v>
      </c>
      <c r="G6" s="47"/>
      <c r="H6" s="47">
        <v>1276000</v>
      </c>
      <c r="I6" s="47"/>
      <c r="J6" s="48">
        <f aca="true" t="shared" si="0" ref="J6:J46">SUM(F6:I6)</f>
        <v>2290000</v>
      </c>
    </row>
    <row r="7" spans="1:10" ht="19.5" customHeight="1">
      <c r="A7" s="49" t="s">
        <v>7</v>
      </c>
      <c r="B7" s="50" t="s">
        <v>44</v>
      </c>
      <c r="C7" s="50" t="s">
        <v>45</v>
      </c>
      <c r="D7" s="51" t="s">
        <v>89</v>
      </c>
      <c r="E7" s="52">
        <v>7100000</v>
      </c>
      <c r="F7" s="53">
        <v>2400000</v>
      </c>
      <c r="G7" s="53"/>
      <c r="H7" s="53"/>
      <c r="I7" s="53"/>
      <c r="J7" s="54">
        <f t="shared" si="0"/>
        <v>2400000</v>
      </c>
    </row>
    <row r="8" spans="1:10" ht="29.25" customHeight="1">
      <c r="A8" s="49" t="s">
        <v>7</v>
      </c>
      <c r="B8" s="50" t="s">
        <v>44</v>
      </c>
      <c r="C8" s="50" t="s">
        <v>45</v>
      </c>
      <c r="D8" s="51" t="s">
        <v>90</v>
      </c>
      <c r="E8" s="52">
        <v>1700000</v>
      </c>
      <c r="F8" s="53">
        <v>700000</v>
      </c>
      <c r="G8" s="53"/>
      <c r="H8" s="53"/>
      <c r="I8" s="53"/>
      <c r="J8" s="54">
        <f t="shared" si="0"/>
        <v>700000</v>
      </c>
    </row>
    <row r="9" spans="1:10" ht="19.5" customHeight="1">
      <c r="A9" s="49" t="s">
        <v>7</v>
      </c>
      <c r="B9" s="50" t="s">
        <v>44</v>
      </c>
      <c r="C9" s="50" t="s">
        <v>45</v>
      </c>
      <c r="D9" s="55" t="s">
        <v>91</v>
      </c>
      <c r="E9" s="52">
        <v>3000000</v>
      </c>
      <c r="F9" s="53">
        <v>24000</v>
      </c>
      <c r="G9" s="53"/>
      <c r="H9" s="53"/>
      <c r="I9" s="53">
        <v>36000</v>
      </c>
      <c r="J9" s="54">
        <f t="shared" si="0"/>
        <v>60000</v>
      </c>
    </row>
    <row r="10" spans="1:10" ht="19.5" customHeight="1">
      <c r="A10" s="49" t="s">
        <v>7</v>
      </c>
      <c r="B10" s="50" t="s">
        <v>44</v>
      </c>
      <c r="C10" s="50" t="s">
        <v>45</v>
      </c>
      <c r="D10" s="55" t="s">
        <v>92</v>
      </c>
      <c r="E10" s="52">
        <v>300000</v>
      </c>
      <c r="F10" s="53">
        <v>60000</v>
      </c>
      <c r="G10" s="53"/>
      <c r="H10" s="53"/>
      <c r="I10" s="53"/>
      <c r="J10" s="54">
        <f t="shared" si="0"/>
        <v>60000</v>
      </c>
    </row>
    <row r="11" spans="1:10" ht="29.25" customHeight="1">
      <c r="A11" s="49" t="s">
        <v>7</v>
      </c>
      <c r="B11" s="50" t="s">
        <v>44</v>
      </c>
      <c r="C11" s="50" t="s">
        <v>45</v>
      </c>
      <c r="D11" s="55" t="s">
        <v>93</v>
      </c>
      <c r="E11" s="52">
        <v>50000</v>
      </c>
      <c r="F11" s="53">
        <v>50000</v>
      </c>
      <c r="G11" s="53"/>
      <c r="H11" s="53"/>
      <c r="I11" s="53"/>
      <c r="J11" s="54">
        <f t="shared" si="0"/>
        <v>50000</v>
      </c>
    </row>
    <row r="12" spans="1:10" ht="36.75" customHeight="1">
      <c r="A12" s="49" t="s">
        <v>7</v>
      </c>
      <c r="B12" s="50" t="s">
        <v>44</v>
      </c>
      <c r="C12" s="50" t="s">
        <v>45</v>
      </c>
      <c r="D12" s="55" t="s">
        <v>94</v>
      </c>
      <c r="E12" s="52">
        <v>80000</v>
      </c>
      <c r="F12" s="53">
        <v>80000</v>
      </c>
      <c r="G12" s="53"/>
      <c r="H12" s="53"/>
      <c r="I12" s="53"/>
      <c r="J12" s="54">
        <f t="shared" si="0"/>
        <v>80000</v>
      </c>
    </row>
    <row r="13" spans="1:10" ht="34.5" customHeight="1">
      <c r="A13" s="49" t="s">
        <v>7</v>
      </c>
      <c r="B13" s="50" t="s">
        <v>44</v>
      </c>
      <c r="C13" s="50" t="s">
        <v>45</v>
      </c>
      <c r="D13" s="55" t="s">
        <v>95</v>
      </c>
      <c r="E13" s="52">
        <v>55000</v>
      </c>
      <c r="F13" s="53">
        <v>55000</v>
      </c>
      <c r="G13" s="53"/>
      <c r="H13" s="53"/>
      <c r="I13" s="53"/>
      <c r="J13" s="54">
        <f t="shared" si="0"/>
        <v>55000</v>
      </c>
    </row>
    <row r="14" spans="1:10" ht="23.25" customHeight="1">
      <c r="A14" s="49" t="s">
        <v>7</v>
      </c>
      <c r="B14" s="50" t="s">
        <v>9</v>
      </c>
      <c r="C14" s="50" t="s">
        <v>45</v>
      </c>
      <c r="D14" s="55" t="s">
        <v>96</v>
      </c>
      <c r="E14" s="52">
        <v>250000</v>
      </c>
      <c r="F14" s="53">
        <f>250000-107400</f>
        <v>142600</v>
      </c>
      <c r="G14" s="53"/>
      <c r="H14" s="53"/>
      <c r="I14" s="53">
        <v>107400</v>
      </c>
      <c r="J14" s="54">
        <f>SUM(F14:I14)</f>
        <v>250000</v>
      </c>
    </row>
    <row r="15" spans="1:10" ht="46.5" customHeight="1">
      <c r="A15" s="49" t="s">
        <v>47</v>
      </c>
      <c r="B15" s="50" t="s">
        <v>97</v>
      </c>
      <c r="C15" s="50" t="s">
        <v>11</v>
      </c>
      <c r="D15" s="55" t="s">
        <v>98</v>
      </c>
      <c r="E15" s="52">
        <v>406634</v>
      </c>
      <c r="F15" s="53">
        <v>60000</v>
      </c>
      <c r="G15" s="53"/>
      <c r="H15" s="53"/>
      <c r="I15" s="53"/>
      <c r="J15" s="54">
        <f t="shared" si="0"/>
        <v>60000</v>
      </c>
    </row>
    <row r="16" spans="1:10" ht="36" customHeight="1">
      <c r="A16" s="49" t="s">
        <v>47</v>
      </c>
      <c r="B16" s="50" t="s">
        <v>49</v>
      </c>
      <c r="C16" s="50" t="s">
        <v>45</v>
      </c>
      <c r="D16" s="56" t="s">
        <v>99</v>
      </c>
      <c r="E16" s="53">
        <v>150000</v>
      </c>
      <c r="F16" s="53">
        <v>122000</v>
      </c>
      <c r="G16" s="53"/>
      <c r="H16" s="53"/>
      <c r="I16" s="53"/>
      <c r="J16" s="54">
        <f t="shared" si="0"/>
        <v>122000</v>
      </c>
    </row>
    <row r="17" spans="1:10" ht="24.75" customHeight="1">
      <c r="A17" s="57" t="s">
        <v>47</v>
      </c>
      <c r="B17" s="58" t="s">
        <v>49</v>
      </c>
      <c r="C17" s="58" t="s">
        <v>45</v>
      </c>
      <c r="D17" s="59" t="s">
        <v>100</v>
      </c>
      <c r="E17" s="53">
        <v>5000</v>
      </c>
      <c r="F17" s="53">
        <v>5000</v>
      </c>
      <c r="G17" s="53"/>
      <c r="H17" s="53"/>
      <c r="I17" s="53"/>
      <c r="J17" s="54">
        <f t="shared" si="0"/>
        <v>5000</v>
      </c>
    </row>
    <row r="18" spans="1:10" ht="19.5" customHeight="1">
      <c r="A18" s="57" t="s">
        <v>47</v>
      </c>
      <c r="B18" s="58" t="s">
        <v>49</v>
      </c>
      <c r="C18" s="58" t="s">
        <v>55</v>
      </c>
      <c r="D18" s="60" t="s">
        <v>101</v>
      </c>
      <c r="E18" s="53">
        <v>4500</v>
      </c>
      <c r="F18" s="53">
        <v>4500</v>
      </c>
      <c r="G18" s="53"/>
      <c r="H18" s="53"/>
      <c r="I18" s="53"/>
      <c r="J18" s="54">
        <f t="shared" si="0"/>
        <v>4500</v>
      </c>
    </row>
    <row r="19" spans="1:10" ht="19.5" customHeight="1">
      <c r="A19" s="49" t="s">
        <v>47</v>
      </c>
      <c r="B19" s="50" t="s">
        <v>49</v>
      </c>
      <c r="C19" s="50" t="s">
        <v>55</v>
      </c>
      <c r="D19" s="61" t="s">
        <v>102</v>
      </c>
      <c r="E19" s="52">
        <v>80000</v>
      </c>
      <c r="F19" s="53">
        <f>50000-4000</f>
        <v>46000</v>
      </c>
      <c r="G19" s="53"/>
      <c r="H19" s="53"/>
      <c r="I19" s="53"/>
      <c r="J19" s="54">
        <f t="shared" si="0"/>
        <v>46000</v>
      </c>
    </row>
    <row r="20" spans="1:10" ht="24.75" customHeight="1">
      <c r="A20" s="29" t="s">
        <v>13</v>
      </c>
      <c r="B20" s="31" t="s">
        <v>16</v>
      </c>
      <c r="C20" s="31" t="s">
        <v>55</v>
      </c>
      <c r="D20" s="13" t="s">
        <v>103</v>
      </c>
      <c r="E20" s="72">
        <v>53200</v>
      </c>
      <c r="F20" s="72"/>
      <c r="G20" s="181">
        <v>8816</v>
      </c>
      <c r="H20" s="72"/>
      <c r="I20" s="72"/>
      <c r="J20" s="73">
        <f t="shared" si="0"/>
        <v>8816</v>
      </c>
    </row>
    <row r="21" spans="1:10" ht="39.75" customHeight="1" thickBot="1">
      <c r="A21" s="172" t="s">
        <v>13</v>
      </c>
      <c r="B21" s="173" t="s">
        <v>57</v>
      </c>
      <c r="C21" s="173" t="s">
        <v>45</v>
      </c>
      <c r="D21" s="174" t="s">
        <v>104</v>
      </c>
      <c r="E21" s="62">
        <v>1000000</v>
      </c>
      <c r="F21" s="62">
        <v>415076</v>
      </c>
      <c r="G21" s="62"/>
      <c r="H21" s="62"/>
      <c r="I21" s="62"/>
      <c r="J21" s="63">
        <f t="shared" si="0"/>
        <v>415076</v>
      </c>
    </row>
    <row r="22" spans="1:10" ht="35.25" customHeight="1" thickTop="1">
      <c r="A22" s="30" t="s">
        <v>21</v>
      </c>
      <c r="B22" s="12" t="s">
        <v>58</v>
      </c>
      <c r="C22" s="12" t="s">
        <v>55</v>
      </c>
      <c r="D22" s="14" t="s">
        <v>105</v>
      </c>
      <c r="E22" s="65">
        <v>22000</v>
      </c>
      <c r="F22" s="66">
        <f>22000-2500</f>
        <v>19500</v>
      </c>
      <c r="G22" s="65"/>
      <c r="H22" s="65"/>
      <c r="I22" s="65"/>
      <c r="J22" s="67">
        <f t="shared" si="0"/>
        <v>19500</v>
      </c>
    </row>
    <row r="23" spans="1:10" ht="39.75" customHeight="1">
      <c r="A23" s="30" t="s">
        <v>60</v>
      </c>
      <c r="B23" s="12" t="s">
        <v>106</v>
      </c>
      <c r="C23" s="12" t="s">
        <v>231</v>
      </c>
      <c r="D23" s="208" t="s">
        <v>107</v>
      </c>
      <c r="E23" s="207">
        <v>15000</v>
      </c>
      <c r="F23" s="66">
        <v>15000</v>
      </c>
      <c r="G23" s="65"/>
      <c r="H23" s="65"/>
      <c r="I23" s="65"/>
      <c r="J23" s="67">
        <f t="shared" si="0"/>
        <v>15000</v>
      </c>
    </row>
    <row r="24" spans="1:10" ht="24.75" customHeight="1">
      <c r="A24" s="30" t="s">
        <v>60</v>
      </c>
      <c r="B24" s="12" t="s">
        <v>61</v>
      </c>
      <c r="C24" s="12" t="s">
        <v>45</v>
      </c>
      <c r="D24" s="87" t="s">
        <v>108</v>
      </c>
      <c r="E24" s="65">
        <v>30000</v>
      </c>
      <c r="F24" s="66">
        <v>30000</v>
      </c>
      <c r="G24" s="65"/>
      <c r="H24" s="65"/>
      <c r="I24" s="65"/>
      <c r="J24" s="67">
        <f t="shared" si="0"/>
        <v>30000</v>
      </c>
    </row>
    <row r="25" spans="1:10" ht="19.5" customHeight="1">
      <c r="A25" s="57" t="s">
        <v>38</v>
      </c>
      <c r="B25" s="58" t="s">
        <v>64</v>
      </c>
      <c r="C25" s="68" t="s">
        <v>55</v>
      </c>
      <c r="D25" s="60" t="s">
        <v>109</v>
      </c>
      <c r="E25" s="69">
        <f>3500+6000+3000</f>
        <v>12500</v>
      </c>
      <c r="F25" s="69">
        <f>12500-141+17-959</f>
        <v>11417</v>
      </c>
      <c r="G25" s="53"/>
      <c r="H25" s="53"/>
      <c r="I25" s="53"/>
      <c r="J25" s="54">
        <f>SUM(F25:I25)</f>
        <v>11417</v>
      </c>
    </row>
    <row r="26" spans="1:10" ht="19.5" customHeight="1">
      <c r="A26" s="57" t="s">
        <v>65</v>
      </c>
      <c r="B26" s="58" t="s">
        <v>67</v>
      </c>
      <c r="C26" s="68" t="s">
        <v>45</v>
      </c>
      <c r="D26" s="60" t="s">
        <v>110</v>
      </c>
      <c r="E26" s="53">
        <v>3900</v>
      </c>
      <c r="F26" s="64">
        <v>3900</v>
      </c>
      <c r="G26" s="53"/>
      <c r="H26" s="53"/>
      <c r="I26" s="53"/>
      <c r="J26" s="54">
        <f t="shared" si="0"/>
        <v>3900</v>
      </c>
    </row>
    <row r="27" spans="1:10" ht="19.5" customHeight="1">
      <c r="A27" s="57" t="s">
        <v>65</v>
      </c>
      <c r="B27" s="58" t="s">
        <v>67</v>
      </c>
      <c r="C27" s="68" t="s">
        <v>45</v>
      </c>
      <c r="D27" s="60" t="s">
        <v>111</v>
      </c>
      <c r="E27" s="69">
        <v>7440</v>
      </c>
      <c r="F27" s="69">
        <v>7440</v>
      </c>
      <c r="G27" s="53"/>
      <c r="H27" s="53"/>
      <c r="I27" s="53"/>
      <c r="J27" s="54">
        <f t="shared" si="0"/>
        <v>7440</v>
      </c>
    </row>
    <row r="28" spans="1:10" ht="19.5" customHeight="1">
      <c r="A28" s="57" t="s">
        <v>65</v>
      </c>
      <c r="B28" s="58" t="s">
        <v>67</v>
      </c>
      <c r="C28" s="68" t="s">
        <v>45</v>
      </c>
      <c r="D28" s="60" t="s">
        <v>112</v>
      </c>
      <c r="E28" s="69">
        <v>5616</v>
      </c>
      <c r="F28" s="69">
        <v>5616</v>
      </c>
      <c r="G28" s="53"/>
      <c r="H28" s="53"/>
      <c r="I28" s="53"/>
      <c r="J28" s="54">
        <f t="shared" si="0"/>
        <v>5616</v>
      </c>
    </row>
    <row r="29" spans="1:10" ht="16.5" customHeight="1">
      <c r="A29" s="57" t="s">
        <v>65</v>
      </c>
      <c r="B29" s="58" t="s">
        <v>67</v>
      </c>
      <c r="C29" s="58" t="s">
        <v>45</v>
      </c>
      <c r="D29" s="60" t="s">
        <v>113</v>
      </c>
      <c r="E29" s="69">
        <v>10419</v>
      </c>
      <c r="F29" s="69">
        <v>10419</v>
      </c>
      <c r="G29" s="53"/>
      <c r="H29" s="53"/>
      <c r="I29" s="53"/>
      <c r="J29" s="54">
        <f t="shared" si="0"/>
        <v>10419</v>
      </c>
    </row>
    <row r="30" spans="1:10" ht="10.5" customHeight="1">
      <c r="A30" s="259" t="s">
        <v>65</v>
      </c>
      <c r="B30" s="262" t="s">
        <v>67</v>
      </c>
      <c r="C30" s="50" t="s">
        <v>45</v>
      </c>
      <c r="D30" s="265" t="s">
        <v>114</v>
      </c>
      <c r="E30" s="249">
        <v>550000</v>
      </c>
      <c r="F30" s="69">
        <f>150000-F31-F32</f>
        <v>6200</v>
      </c>
      <c r="G30" s="53"/>
      <c r="H30" s="53"/>
      <c r="I30" s="53"/>
      <c r="J30" s="54">
        <f t="shared" si="0"/>
        <v>6200</v>
      </c>
    </row>
    <row r="31" spans="1:10" ht="11.25" customHeight="1">
      <c r="A31" s="260"/>
      <c r="B31" s="263"/>
      <c r="C31" s="50" t="s">
        <v>115</v>
      </c>
      <c r="D31" s="266"/>
      <c r="E31" s="250"/>
      <c r="F31" s="69">
        <v>87682</v>
      </c>
      <c r="G31" s="53"/>
      <c r="H31" s="53"/>
      <c r="I31" s="53"/>
      <c r="J31" s="54">
        <f t="shared" si="0"/>
        <v>87682</v>
      </c>
    </row>
    <row r="32" spans="1:10" ht="14.25" customHeight="1">
      <c r="A32" s="261"/>
      <c r="B32" s="264"/>
      <c r="C32" s="50" t="s">
        <v>116</v>
      </c>
      <c r="D32" s="267"/>
      <c r="E32" s="251"/>
      <c r="F32" s="69">
        <f>29228.57+26889.43</f>
        <v>56118</v>
      </c>
      <c r="G32" s="53"/>
      <c r="H32" s="53"/>
      <c r="I32" s="53"/>
      <c r="J32" s="54">
        <f t="shared" si="0"/>
        <v>56118</v>
      </c>
    </row>
    <row r="33" spans="1:10" ht="31.5" customHeight="1">
      <c r="A33" s="49" t="s">
        <v>65</v>
      </c>
      <c r="B33" s="50" t="s">
        <v>67</v>
      </c>
      <c r="C33" s="50" t="s">
        <v>45</v>
      </c>
      <c r="D33" s="56" t="s">
        <v>117</v>
      </c>
      <c r="E33" s="53">
        <v>50000</v>
      </c>
      <c r="F33" s="69">
        <v>20000</v>
      </c>
      <c r="G33" s="53"/>
      <c r="H33" s="53"/>
      <c r="I33" s="53"/>
      <c r="J33" s="54">
        <f t="shared" si="0"/>
        <v>20000</v>
      </c>
    </row>
    <row r="34" spans="1:10" ht="19.5" customHeight="1">
      <c r="A34" s="57" t="s">
        <v>65</v>
      </c>
      <c r="B34" s="58" t="s">
        <v>67</v>
      </c>
      <c r="C34" s="58" t="s">
        <v>55</v>
      </c>
      <c r="D34" s="60" t="s">
        <v>118</v>
      </c>
      <c r="E34" s="53">
        <v>10000</v>
      </c>
      <c r="F34" s="64">
        <v>10344</v>
      </c>
      <c r="G34" s="53"/>
      <c r="H34" s="53"/>
      <c r="I34" s="53"/>
      <c r="J34" s="54">
        <f t="shared" si="0"/>
        <v>10344</v>
      </c>
    </row>
    <row r="35" spans="1:10" ht="19.5" customHeight="1">
      <c r="A35" s="57" t="s">
        <v>65</v>
      </c>
      <c r="B35" s="58" t="s">
        <v>67</v>
      </c>
      <c r="C35" s="58" t="s">
        <v>55</v>
      </c>
      <c r="D35" s="60" t="s">
        <v>119</v>
      </c>
      <c r="E35" s="69">
        <v>7000</v>
      </c>
      <c r="F35" s="69">
        <v>7000</v>
      </c>
      <c r="G35" s="53"/>
      <c r="H35" s="53"/>
      <c r="I35" s="53"/>
      <c r="J35" s="54">
        <f t="shared" si="0"/>
        <v>7000</v>
      </c>
    </row>
    <row r="36" spans="1:10" ht="18" customHeight="1">
      <c r="A36" s="57" t="s">
        <v>65</v>
      </c>
      <c r="B36" s="58" t="s">
        <v>67</v>
      </c>
      <c r="C36" s="58" t="s">
        <v>55</v>
      </c>
      <c r="D36" s="60" t="s">
        <v>120</v>
      </c>
      <c r="E36" s="69">
        <v>6000</v>
      </c>
      <c r="F36" s="69">
        <v>6000</v>
      </c>
      <c r="G36" s="53"/>
      <c r="H36" s="53"/>
      <c r="I36" s="53"/>
      <c r="J36" s="54">
        <f t="shared" si="0"/>
        <v>6000</v>
      </c>
    </row>
    <row r="37" spans="1:10" ht="18" customHeight="1">
      <c r="A37" s="57" t="s">
        <v>65</v>
      </c>
      <c r="B37" s="58" t="s">
        <v>67</v>
      </c>
      <c r="C37" s="68" t="s">
        <v>55</v>
      </c>
      <c r="D37" s="60" t="s">
        <v>121</v>
      </c>
      <c r="E37" s="69">
        <v>11538</v>
      </c>
      <c r="F37" s="69">
        <v>11538</v>
      </c>
      <c r="G37" s="53"/>
      <c r="H37" s="53"/>
      <c r="I37" s="53"/>
      <c r="J37" s="54">
        <f t="shared" si="0"/>
        <v>11538</v>
      </c>
    </row>
    <row r="38" spans="1:10" ht="25.5" customHeight="1">
      <c r="A38" s="57" t="s">
        <v>65</v>
      </c>
      <c r="B38" s="58" t="s">
        <v>122</v>
      </c>
      <c r="C38" s="68" t="s">
        <v>45</v>
      </c>
      <c r="D38" s="60" t="s">
        <v>123</v>
      </c>
      <c r="E38" s="69">
        <v>100000</v>
      </c>
      <c r="F38" s="69">
        <v>100000</v>
      </c>
      <c r="G38" s="53"/>
      <c r="H38" s="53"/>
      <c r="I38" s="53"/>
      <c r="J38" s="54">
        <f t="shared" si="0"/>
        <v>100000</v>
      </c>
    </row>
    <row r="39" spans="1:10" ht="36" customHeight="1">
      <c r="A39" s="57" t="s">
        <v>65</v>
      </c>
      <c r="B39" s="58" t="s">
        <v>122</v>
      </c>
      <c r="C39" s="68" t="s">
        <v>124</v>
      </c>
      <c r="D39" s="60" t="s">
        <v>125</v>
      </c>
      <c r="E39" s="69">
        <v>5714</v>
      </c>
      <c r="F39" s="69">
        <v>5714</v>
      </c>
      <c r="G39" s="53"/>
      <c r="H39" s="53"/>
      <c r="I39" s="53"/>
      <c r="J39" s="54">
        <f t="shared" si="0"/>
        <v>5714</v>
      </c>
    </row>
    <row r="40" spans="1:10" ht="24" customHeight="1">
      <c r="A40" s="57" t="s">
        <v>69</v>
      </c>
      <c r="B40" s="58" t="s">
        <v>126</v>
      </c>
      <c r="C40" s="68" t="s">
        <v>45</v>
      </c>
      <c r="D40" s="60" t="s">
        <v>127</v>
      </c>
      <c r="E40" s="69">
        <v>8000</v>
      </c>
      <c r="F40" s="69">
        <v>8000</v>
      </c>
      <c r="G40" s="53"/>
      <c r="H40" s="53"/>
      <c r="I40" s="53"/>
      <c r="J40" s="54">
        <f t="shared" si="0"/>
        <v>8000</v>
      </c>
    </row>
    <row r="41" spans="1:10" ht="26.25" customHeight="1">
      <c r="A41" s="57" t="s">
        <v>69</v>
      </c>
      <c r="B41" s="58" t="s">
        <v>71</v>
      </c>
      <c r="C41" s="68" t="s">
        <v>45</v>
      </c>
      <c r="D41" s="60" t="s">
        <v>128</v>
      </c>
      <c r="E41" s="69">
        <v>10440</v>
      </c>
      <c r="F41" s="69">
        <v>10440</v>
      </c>
      <c r="G41" s="53"/>
      <c r="H41" s="53"/>
      <c r="I41" s="53"/>
      <c r="J41" s="54">
        <f t="shared" si="0"/>
        <v>10440</v>
      </c>
    </row>
    <row r="42" spans="1:10" ht="17.25" customHeight="1">
      <c r="A42" s="29" t="s">
        <v>69</v>
      </c>
      <c r="B42" s="31" t="s">
        <v>71</v>
      </c>
      <c r="C42" s="31" t="s">
        <v>45</v>
      </c>
      <c r="D42" s="70" t="s">
        <v>129</v>
      </c>
      <c r="E42" s="71">
        <v>15000</v>
      </c>
      <c r="F42" s="71">
        <f>12000-1700</f>
        <v>10300</v>
      </c>
      <c r="G42" s="72"/>
      <c r="H42" s="72"/>
      <c r="I42" s="72"/>
      <c r="J42" s="73">
        <f t="shared" si="0"/>
        <v>10300</v>
      </c>
    </row>
    <row r="43" spans="1:10" ht="24.75" customHeight="1">
      <c r="A43" s="49" t="s">
        <v>69</v>
      </c>
      <c r="B43" s="50" t="s">
        <v>71</v>
      </c>
      <c r="C43" s="50" t="s">
        <v>45</v>
      </c>
      <c r="D43" s="88" t="s">
        <v>130</v>
      </c>
      <c r="E43" s="69">
        <v>12900</v>
      </c>
      <c r="F43" s="69">
        <f>10000+1700+1200</f>
        <v>12900</v>
      </c>
      <c r="G43" s="53"/>
      <c r="H43" s="53"/>
      <c r="I43" s="53"/>
      <c r="J43" s="54">
        <f t="shared" si="0"/>
        <v>12900</v>
      </c>
    </row>
    <row r="44" spans="1:10" ht="24.75" customHeight="1" thickBot="1">
      <c r="A44" s="172" t="s">
        <v>69</v>
      </c>
      <c r="B44" s="173" t="s">
        <v>71</v>
      </c>
      <c r="C44" s="173" t="s">
        <v>55</v>
      </c>
      <c r="D44" s="180" t="s">
        <v>131</v>
      </c>
      <c r="E44" s="74">
        <v>80000</v>
      </c>
      <c r="F44" s="74">
        <v>41803</v>
      </c>
      <c r="G44" s="62"/>
      <c r="H44" s="62"/>
      <c r="I44" s="62">
        <v>34997</v>
      </c>
      <c r="J44" s="63">
        <f>SUM(F44:I44)</f>
        <v>76800</v>
      </c>
    </row>
    <row r="45" spans="1:10" ht="19.5" customHeight="1" thickBot="1" thickTop="1">
      <c r="A45" s="182" t="s">
        <v>69</v>
      </c>
      <c r="B45" s="183" t="s">
        <v>71</v>
      </c>
      <c r="C45" s="183" t="s">
        <v>55</v>
      </c>
      <c r="D45" s="184" t="s">
        <v>132</v>
      </c>
      <c r="E45" s="185">
        <v>5500</v>
      </c>
      <c r="F45" s="185">
        <v>6460</v>
      </c>
      <c r="G45" s="186"/>
      <c r="H45" s="186"/>
      <c r="I45" s="186"/>
      <c r="J45" s="78">
        <f t="shared" si="0"/>
        <v>6460</v>
      </c>
    </row>
    <row r="46" spans="1:10" ht="19.5" customHeight="1" thickBot="1" thickTop="1">
      <c r="A46" s="257" t="s">
        <v>133</v>
      </c>
      <c r="B46" s="258"/>
      <c r="C46" s="258"/>
      <c r="D46" s="258"/>
      <c r="E46" s="75" t="s">
        <v>134</v>
      </c>
      <c r="F46" s="76">
        <f>SUM(F6:F45)</f>
        <v>5681967</v>
      </c>
      <c r="G46" s="77">
        <f>SUM(G6:G45)</f>
        <v>8816</v>
      </c>
      <c r="H46" s="77">
        <f>SUM(H6:H45)</f>
        <v>1276000</v>
      </c>
      <c r="I46" s="77">
        <f>SUM(I6:I45)</f>
        <v>178397</v>
      </c>
      <c r="J46" s="78">
        <f t="shared" si="0"/>
        <v>7145180</v>
      </c>
    </row>
    <row r="47" spans="1:10" ht="19.5" customHeight="1" thickTop="1">
      <c r="A47" s="79"/>
      <c r="B47" s="79"/>
      <c r="C47" s="252"/>
      <c r="D47" s="252"/>
      <c r="E47" s="81"/>
      <c r="F47" s="81"/>
      <c r="G47" s="81"/>
      <c r="H47" s="81"/>
      <c r="I47" s="81"/>
      <c r="J47" s="81"/>
    </row>
    <row r="48" spans="1:10" ht="19.5" customHeight="1">
      <c r="A48" s="79"/>
      <c r="B48" s="79"/>
      <c r="C48" s="253"/>
      <c r="D48" s="253"/>
      <c r="E48" s="81"/>
      <c r="F48" s="81"/>
      <c r="G48" s="81"/>
      <c r="H48" s="81"/>
      <c r="I48" s="81"/>
      <c r="J48" s="81"/>
    </row>
    <row r="49" spans="1:10" ht="19.5" customHeight="1">
      <c r="A49" s="79"/>
      <c r="B49" s="79"/>
      <c r="C49" s="79"/>
      <c r="D49" s="80"/>
      <c r="E49" s="81"/>
      <c r="F49" s="81"/>
      <c r="G49" s="81"/>
      <c r="H49" s="81"/>
      <c r="I49" s="81"/>
      <c r="J49" s="83"/>
    </row>
    <row r="50" spans="1:10" ht="19.5" customHeight="1">
      <c r="A50" s="79"/>
      <c r="B50" s="79"/>
      <c r="C50" s="79"/>
      <c r="D50" s="80"/>
      <c r="E50" s="81"/>
      <c r="F50" s="81"/>
      <c r="G50" s="81"/>
      <c r="H50" s="81"/>
      <c r="I50" s="82"/>
      <c r="J50" s="81"/>
    </row>
    <row r="51" spans="1:12" ht="19.5" customHeight="1">
      <c r="A51" s="79"/>
      <c r="B51" s="79"/>
      <c r="C51" s="79"/>
      <c r="D51" s="80"/>
      <c r="E51" s="81"/>
      <c r="F51" s="81"/>
      <c r="G51" s="81"/>
      <c r="H51" s="81"/>
      <c r="I51" s="82"/>
      <c r="J51" s="81"/>
      <c r="L51" s="27"/>
    </row>
    <row r="52" spans="1:10" ht="19.5" customHeight="1">
      <c r="A52" s="79"/>
      <c r="B52" s="79"/>
      <c r="C52" s="79"/>
      <c r="D52" s="80"/>
      <c r="E52" s="81"/>
      <c r="F52" s="81"/>
      <c r="G52" s="81"/>
      <c r="H52" s="81"/>
      <c r="I52" s="81"/>
      <c r="J52" s="81"/>
    </row>
    <row r="53" spans="1:10" ht="19.5" customHeight="1">
      <c r="A53" s="79"/>
      <c r="B53" s="79"/>
      <c r="C53" s="79"/>
      <c r="D53" s="80"/>
      <c r="E53" s="81"/>
      <c r="F53" s="81"/>
      <c r="G53" s="81"/>
      <c r="H53" s="81"/>
      <c r="I53" s="81"/>
      <c r="J53" s="81"/>
    </row>
    <row r="54" spans="1:10" ht="19.5" customHeight="1">
      <c r="A54" s="79"/>
      <c r="B54" s="79"/>
      <c r="C54" s="79"/>
      <c r="D54" s="80"/>
      <c r="E54" s="81"/>
      <c r="F54" s="81"/>
      <c r="G54" s="81"/>
      <c r="H54" s="81"/>
      <c r="I54" s="81"/>
      <c r="J54" s="81"/>
    </row>
    <row r="55" spans="1:10" ht="19.5" customHeight="1">
      <c r="A55" s="84"/>
      <c r="B55" s="84"/>
      <c r="C55" s="84"/>
      <c r="D55" s="80"/>
      <c r="E55" s="85"/>
      <c r="F55" s="85"/>
      <c r="G55" s="85"/>
      <c r="H55" s="85"/>
      <c r="I55" s="85"/>
      <c r="J55" s="85"/>
    </row>
    <row r="56" spans="1:10" ht="19.5" customHeight="1">
      <c r="A56" s="84"/>
      <c r="B56" s="84"/>
      <c r="C56" s="84"/>
      <c r="D56" s="80"/>
      <c r="E56" s="85"/>
      <c r="F56" s="85"/>
      <c r="G56" s="85"/>
      <c r="H56" s="85"/>
      <c r="I56" s="85"/>
      <c r="J56" s="85"/>
    </row>
    <row r="57" spans="1:10" ht="19.5" customHeight="1">
      <c r="A57" s="84"/>
      <c r="B57" s="84"/>
      <c r="C57" s="84"/>
      <c r="D57" s="80"/>
      <c r="E57" s="85"/>
      <c r="F57" s="85"/>
      <c r="G57" s="85"/>
      <c r="H57" s="85"/>
      <c r="I57" s="85"/>
      <c r="J57" s="85"/>
    </row>
    <row r="58" spans="1:10" ht="19.5" customHeight="1">
      <c r="A58" s="84"/>
      <c r="B58" s="84"/>
      <c r="C58" s="84"/>
      <c r="D58" s="80"/>
      <c r="E58" s="84"/>
      <c r="F58" s="84"/>
      <c r="G58" s="84"/>
      <c r="H58" s="84"/>
      <c r="I58" s="84"/>
      <c r="J58" s="84"/>
    </row>
    <row r="59" ht="19.5" customHeight="1">
      <c r="D59" s="86"/>
    </row>
    <row r="60" ht="19.5" customHeight="1">
      <c r="D60" s="86"/>
    </row>
    <row r="61" ht="19.5" customHeight="1">
      <c r="D61" s="86"/>
    </row>
    <row r="62" ht="19.5" customHeight="1">
      <c r="D62" s="86"/>
    </row>
    <row r="63" ht="19.5" customHeight="1">
      <c r="D63" s="86"/>
    </row>
  </sheetData>
  <mergeCells count="10">
    <mergeCell ref="E30:E32"/>
    <mergeCell ref="C47:D47"/>
    <mergeCell ref="C48:D48"/>
    <mergeCell ref="D1:F1"/>
    <mergeCell ref="F2:J2"/>
    <mergeCell ref="A3:J3"/>
    <mergeCell ref="A46:D46"/>
    <mergeCell ref="A30:A32"/>
    <mergeCell ref="B30:B32"/>
    <mergeCell ref="D30:D3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88">
      <selection activeCell="C2" sqref="C2"/>
    </sheetView>
  </sheetViews>
  <sheetFormatPr defaultColWidth="9.33203125" defaultRowHeight="19.5" customHeight="1"/>
  <cols>
    <col min="1" max="1" width="20.33203125" style="89" customWidth="1"/>
    <col min="2" max="2" width="17" style="89" customWidth="1"/>
    <col min="3" max="3" width="53.33203125" style="89" customWidth="1"/>
    <col min="4" max="4" width="6.33203125" style="89" customWidth="1"/>
    <col min="5" max="5" width="11" style="89" customWidth="1"/>
    <col min="6" max="6" width="15.16015625" style="89" customWidth="1"/>
    <col min="7" max="7" width="14.5" style="89" customWidth="1"/>
    <col min="8" max="8" width="14.16015625" style="89" customWidth="1"/>
    <col min="9" max="9" width="16.33203125" style="89" customWidth="1"/>
    <col min="10" max="10" width="18.16015625" style="89" customWidth="1"/>
    <col min="11" max="11" width="13.16015625" style="89" bestFit="1" customWidth="1"/>
    <col min="12" max="16384" width="9.33203125" style="89" customWidth="1"/>
  </cols>
  <sheetData>
    <row r="1" spans="1:3" ht="19.5" customHeight="1">
      <c r="A1" s="203"/>
      <c r="C1" s="90" t="s">
        <v>396</v>
      </c>
    </row>
    <row r="2" spans="4:9" ht="27" customHeight="1">
      <c r="D2" s="321" t="s">
        <v>135</v>
      </c>
      <c r="E2" s="322"/>
      <c r="F2" s="322"/>
      <c r="G2" s="322"/>
      <c r="H2" s="322"/>
      <c r="I2" s="323"/>
    </row>
    <row r="3" spans="1:9" ht="32.25" customHeight="1">
      <c r="A3" s="324" t="s">
        <v>136</v>
      </c>
      <c r="B3" s="325"/>
      <c r="C3" s="325"/>
      <c r="D3" s="325"/>
      <c r="E3" s="325"/>
      <c r="F3" s="325"/>
      <c r="G3" s="325"/>
      <c r="H3" s="325"/>
      <c r="I3" s="326"/>
    </row>
    <row r="4" ht="16.5" customHeight="1" thickBot="1"/>
    <row r="5" spans="1:10" ht="73.5" customHeight="1" thickBot="1" thickTop="1">
      <c r="A5" s="91" t="s">
        <v>137</v>
      </c>
      <c r="B5" s="92" t="s">
        <v>138</v>
      </c>
      <c r="C5" s="93" t="s">
        <v>139</v>
      </c>
      <c r="D5" s="93" t="s">
        <v>0</v>
      </c>
      <c r="E5" s="93" t="s">
        <v>1</v>
      </c>
      <c r="F5" s="94" t="s">
        <v>140</v>
      </c>
      <c r="G5" s="94" t="s">
        <v>141</v>
      </c>
      <c r="H5" s="94" t="s">
        <v>142</v>
      </c>
      <c r="I5" s="95" t="s">
        <v>143</v>
      </c>
      <c r="J5" s="96"/>
    </row>
    <row r="6" spans="1:12" ht="24" customHeight="1" thickTop="1">
      <c r="A6" s="327" t="s">
        <v>144</v>
      </c>
      <c r="B6" s="328">
        <v>19580.35</v>
      </c>
      <c r="C6" s="97" t="s">
        <v>145</v>
      </c>
      <c r="D6" s="98" t="s">
        <v>65</v>
      </c>
      <c r="E6" s="98" t="s">
        <v>67</v>
      </c>
      <c r="F6" s="98"/>
      <c r="G6" s="98" t="s">
        <v>55</v>
      </c>
      <c r="H6" s="99">
        <v>10344</v>
      </c>
      <c r="I6" s="329">
        <f>SUM(H6:H11)</f>
        <v>19580.35</v>
      </c>
      <c r="J6" s="100"/>
      <c r="L6" s="101"/>
    </row>
    <row r="7" spans="1:10" ht="28.5" customHeight="1">
      <c r="A7" s="285"/>
      <c r="B7" s="287"/>
      <c r="C7" s="102" t="s">
        <v>146</v>
      </c>
      <c r="D7" s="103" t="s">
        <v>47</v>
      </c>
      <c r="E7" s="103" t="s">
        <v>49</v>
      </c>
      <c r="F7" s="103" t="s">
        <v>42</v>
      </c>
      <c r="G7" s="104"/>
      <c r="H7" s="105">
        <f>2000+454</f>
        <v>2454</v>
      </c>
      <c r="I7" s="296"/>
      <c r="J7" s="96"/>
    </row>
    <row r="8" spans="1:10" ht="24" customHeight="1">
      <c r="A8" s="285"/>
      <c r="B8" s="287"/>
      <c r="C8" s="102" t="s">
        <v>146</v>
      </c>
      <c r="D8" s="103" t="s">
        <v>47</v>
      </c>
      <c r="E8" s="103" t="s">
        <v>49</v>
      </c>
      <c r="F8" s="103" t="s">
        <v>53</v>
      </c>
      <c r="G8" s="104"/>
      <c r="H8" s="105">
        <v>1202</v>
      </c>
      <c r="I8" s="296"/>
      <c r="J8" s="96"/>
    </row>
    <row r="9" spans="1:10" ht="34.5" customHeight="1">
      <c r="A9" s="285"/>
      <c r="B9" s="287"/>
      <c r="C9" s="102" t="s">
        <v>147</v>
      </c>
      <c r="D9" s="106" t="s">
        <v>69</v>
      </c>
      <c r="E9" s="106" t="s">
        <v>71</v>
      </c>
      <c r="F9" s="103" t="s">
        <v>53</v>
      </c>
      <c r="G9" s="104"/>
      <c r="H9" s="105">
        <v>500</v>
      </c>
      <c r="I9" s="296"/>
      <c r="J9" s="96"/>
    </row>
    <row r="10" spans="1:10" ht="19.5" customHeight="1">
      <c r="A10" s="285"/>
      <c r="B10" s="287"/>
      <c r="C10" s="102" t="s">
        <v>148</v>
      </c>
      <c r="D10" s="103" t="s">
        <v>65</v>
      </c>
      <c r="E10" s="103" t="s">
        <v>67</v>
      </c>
      <c r="F10" s="103" t="s">
        <v>42</v>
      </c>
      <c r="G10" s="104"/>
      <c r="H10" s="105">
        <v>300</v>
      </c>
      <c r="I10" s="296"/>
      <c r="J10" s="96"/>
    </row>
    <row r="11" spans="1:10" ht="28.5" customHeight="1" thickBot="1">
      <c r="A11" s="292"/>
      <c r="B11" s="294"/>
      <c r="C11" s="107" t="s">
        <v>149</v>
      </c>
      <c r="D11" s="108" t="s">
        <v>65</v>
      </c>
      <c r="E11" s="108" t="s">
        <v>67</v>
      </c>
      <c r="F11" s="103" t="s">
        <v>42</v>
      </c>
      <c r="G11" s="109"/>
      <c r="H11" s="110">
        <v>4780.35</v>
      </c>
      <c r="I11" s="297"/>
      <c r="J11" s="96"/>
    </row>
    <row r="12" spans="1:10" ht="23.25" customHeight="1">
      <c r="A12" s="268" t="s">
        <v>150</v>
      </c>
      <c r="B12" s="271">
        <v>10327.85</v>
      </c>
      <c r="C12" s="113" t="s">
        <v>151</v>
      </c>
      <c r="D12" s="114" t="s">
        <v>65</v>
      </c>
      <c r="E12" s="114" t="s">
        <v>67</v>
      </c>
      <c r="F12" s="115" t="s">
        <v>51</v>
      </c>
      <c r="G12" s="115"/>
      <c r="H12" s="116">
        <v>4047.85</v>
      </c>
      <c r="I12" s="274">
        <f>H12+H13</f>
        <v>10327.85</v>
      </c>
      <c r="J12" s="96"/>
    </row>
    <row r="13" spans="1:10" ht="19.5" customHeight="1" thickBot="1">
      <c r="A13" s="269"/>
      <c r="B13" s="272"/>
      <c r="C13" s="119" t="s">
        <v>152</v>
      </c>
      <c r="D13" s="103" t="s">
        <v>65</v>
      </c>
      <c r="E13" s="103" t="s">
        <v>67</v>
      </c>
      <c r="F13" s="108" t="s">
        <v>51</v>
      </c>
      <c r="G13" s="120"/>
      <c r="H13" s="116">
        <v>6280</v>
      </c>
      <c r="I13" s="275"/>
      <c r="J13" s="96"/>
    </row>
    <row r="14" spans="1:10" ht="32.25" customHeight="1">
      <c r="A14" s="298" t="s">
        <v>153</v>
      </c>
      <c r="B14" s="300">
        <v>14539.64</v>
      </c>
      <c r="C14" s="113" t="s">
        <v>154</v>
      </c>
      <c r="D14" s="115" t="s">
        <v>69</v>
      </c>
      <c r="E14" s="115" t="s">
        <v>71</v>
      </c>
      <c r="F14" s="122"/>
      <c r="G14" s="115" t="s">
        <v>45</v>
      </c>
      <c r="H14" s="123">
        <v>10439.64</v>
      </c>
      <c r="I14" s="304">
        <f>SUM(H14:H18)</f>
        <v>14539.64</v>
      </c>
      <c r="J14" s="96"/>
    </row>
    <row r="15" spans="1:10" ht="30" customHeight="1">
      <c r="A15" s="269"/>
      <c r="B15" s="278"/>
      <c r="C15" s="102" t="s">
        <v>155</v>
      </c>
      <c r="D15" s="103" t="s">
        <v>62</v>
      </c>
      <c r="E15" s="103" t="s">
        <v>75</v>
      </c>
      <c r="F15" s="103" t="s">
        <v>42</v>
      </c>
      <c r="G15" s="103"/>
      <c r="H15" s="105">
        <v>300</v>
      </c>
      <c r="I15" s="281"/>
      <c r="J15" s="96"/>
    </row>
    <row r="16" spans="1:10" ht="28.5" customHeight="1">
      <c r="A16" s="269"/>
      <c r="B16" s="278"/>
      <c r="C16" s="102" t="s">
        <v>156</v>
      </c>
      <c r="D16" s="103" t="s">
        <v>65</v>
      </c>
      <c r="E16" s="103" t="s">
        <v>67</v>
      </c>
      <c r="F16" s="103" t="s">
        <v>42</v>
      </c>
      <c r="G16" s="103"/>
      <c r="H16" s="105">
        <v>300</v>
      </c>
      <c r="I16" s="281"/>
      <c r="J16" s="96"/>
    </row>
    <row r="17" spans="1:10" ht="26.25" customHeight="1">
      <c r="A17" s="269"/>
      <c r="B17" s="278"/>
      <c r="C17" s="102" t="s">
        <v>157</v>
      </c>
      <c r="D17" s="103" t="s">
        <v>69</v>
      </c>
      <c r="E17" s="103" t="s">
        <v>71</v>
      </c>
      <c r="F17" s="103" t="s">
        <v>53</v>
      </c>
      <c r="G17" s="103"/>
      <c r="H17" s="105">
        <v>3000</v>
      </c>
      <c r="I17" s="281"/>
      <c r="J17" s="96"/>
    </row>
    <row r="18" spans="1:10" ht="28.5" customHeight="1" thickBot="1">
      <c r="A18" s="292"/>
      <c r="B18" s="294"/>
      <c r="C18" s="107" t="s">
        <v>158</v>
      </c>
      <c r="D18" s="124" t="s">
        <v>69</v>
      </c>
      <c r="E18" s="124" t="s">
        <v>71</v>
      </c>
      <c r="F18" s="124" t="s">
        <v>42</v>
      </c>
      <c r="G18" s="109"/>
      <c r="H18" s="110">
        <v>500</v>
      </c>
      <c r="I18" s="312"/>
      <c r="J18" s="96"/>
    </row>
    <row r="19" spans="1:10" ht="32.25" customHeight="1" thickBot="1">
      <c r="A19" s="117" t="s">
        <v>159</v>
      </c>
      <c r="B19" s="125">
        <v>8423.58</v>
      </c>
      <c r="C19" s="126" t="s">
        <v>160</v>
      </c>
      <c r="D19" s="127" t="s">
        <v>65</v>
      </c>
      <c r="E19" s="127" t="s">
        <v>67</v>
      </c>
      <c r="F19" s="127" t="s">
        <v>51</v>
      </c>
      <c r="G19" s="128"/>
      <c r="H19" s="118">
        <v>8423.58</v>
      </c>
      <c r="I19" s="121">
        <f>H19</f>
        <v>8423.58</v>
      </c>
      <c r="J19" s="96"/>
    </row>
    <row r="20" spans="1:10" ht="27" customHeight="1" thickBot="1">
      <c r="A20" s="129" t="s">
        <v>161</v>
      </c>
      <c r="B20" s="130">
        <v>8782.03</v>
      </c>
      <c r="C20" s="131" t="s">
        <v>160</v>
      </c>
      <c r="D20" s="132" t="s">
        <v>65</v>
      </c>
      <c r="E20" s="132" t="s">
        <v>67</v>
      </c>
      <c r="F20" s="132" t="s">
        <v>51</v>
      </c>
      <c r="G20" s="133"/>
      <c r="H20" s="134">
        <v>8782.03</v>
      </c>
      <c r="I20" s="135">
        <f>SUM(H20:H20)</f>
        <v>8782.03</v>
      </c>
      <c r="J20" s="96"/>
    </row>
    <row r="21" spans="1:10" ht="27" customHeight="1" thickTop="1">
      <c r="A21" s="313" t="s">
        <v>162</v>
      </c>
      <c r="B21" s="314">
        <v>20902.14</v>
      </c>
      <c r="C21" s="97" t="s">
        <v>163</v>
      </c>
      <c r="D21" s="98" t="s">
        <v>65</v>
      </c>
      <c r="E21" s="98" t="s">
        <v>67</v>
      </c>
      <c r="F21" s="136"/>
      <c r="G21" s="98" t="s">
        <v>45</v>
      </c>
      <c r="H21" s="99">
        <v>3900</v>
      </c>
      <c r="I21" s="315">
        <f>SUM(H21:H30)</f>
        <v>20902.14</v>
      </c>
      <c r="J21" s="96"/>
    </row>
    <row r="22" spans="1:10" ht="19.5" customHeight="1">
      <c r="A22" s="269"/>
      <c r="B22" s="272"/>
      <c r="C22" s="102" t="s">
        <v>152</v>
      </c>
      <c r="D22" s="103" t="s">
        <v>65</v>
      </c>
      <c r="E22" s="103" t="s">
        <v>67</v>
      </c>
      <c r="F22" s="103" t="s">
        <v>51</v>
      </c>
      <c r="G22" s="104"/>
      <c r="H22" s="105">
        <v>700</v>
      </c>
      <c r="I22" s="316"/>
      <c r="J22" s="96"/>
    </row>
    <row r="23" spans="1:10" ht="22.5" customHeight="1">
      <c r="A23" s="269"/>
      <c r="B23" s="272"/>
      <c r="C23" s="102" t="s">
        <v>164</v>
      </c>
      <c r="D23" s="103" t="s">
        <v>62</v>
      </c>
      <c r="E23" s="103" t="s">
        <v>75</v>
      </c>
      <c r="F23" s="103" t="s">
        <v>42</v>
      </c>
      <c r="G23" s="104"/>
      <c r="H23" s="105">
        <v>3000</v>
      </c>
      <c r="I23" s="316"/>
      <c r="J23" s="96"/>
    </row>
    <row r="24" spans="1:10" ht="23.25" customHeight="1">
      <c r="A24" s="269"/>
      <c r="B24" s="272"/>
      <c r="C24" s="102" t="s">
        <v>165</v>
      </c>
      <c r="D24" s="103" t="s">
        <v>69</v>
      </c>
      <c r="E24" s="103" t="s">
        <v>71</v>
      </c>
      <c r="F24" s="103" t="s">
        <v>42</v>
      </c>
      <c r="G24" s="104"/>
      <c r="H24" s="105">
        <v>2000</v>
      </c>
      <c r="I24" s="316"/>
      <c r="J24" s="96"/>
    </row>
    <row r="25" spans="1:10" ht="24" customHeight="1">
      <c r="A25" s="269"/>
      <c r="B25" s="272"/>
      <c r="C25" s="102" t="s">
        <v>146</v>
      </c>
      <c r="D25" s="103" t="s">
        <v>47</v>
      </c>
      <c r="E25" s="103" t="s">
        <v>49</v>
      </c>
      <c r="F25" s="103" t="s">
        <v>42</v>
      </c>
      <c r="G25" s="104"/>
      <c r="H25" s="105">
        <f>2400+641</f>
        <v>3041</v>
      </c>
      <c r="I25" s="316"/>
      <c r="J25" s="96"/>
    </row>
    <row r="26" spans="1:10" ht="19.5" customHeight="1">
      <c r="A26" s="269"/>
      <c r="B26" s="272"/>
      <c r="C26" s="102" t="s">
        <v>146</v>
      </c>
      <c r="D26" s="103" t="s">
        <v>47</v>
      </c>
      <c r="E26" s="103" t="s">
        <v>49</v>
      </c>
      <c r="F26" s="103" t="s">
        <v>53</v>
      </c>
      <c r="G26" s="104"/>
      <c r="H26" s="105">
        <f>2400-641-310</f>
        <v>1449</v>
      </c>
      <c r="I26" s="316"/>
      <c r="J26" s="96"/>
    </row>
    <row r="27" spans="1:10" ht="27.75" customHeight="1">
      <c r="A27" s="269"/>
      <c r="B27" s="272"/>
      <c r="C27" s="102" t="s">
        <v>166</v>
      </c>
      <c r="D27" s="103" t="s">
        <v>65</v>
      </c>
      <c r="E27" s="103" t="s">
        <v>67</v>
      </c>
      <c r="F27" s="103" t="s">
        <v>42</v>
      </c>
      <c r="G27" s="104"/>
      <c r="H27" s="105">
        <f>2500-352</f>
        <v>2148</v>
      </c>
      <c r="I27" s="316"/>
      <c r="J27" s="96"/>
    </row>
    <row r="28" spans="1:10" ht="22.5" customHeight="1">
      <c r="A28" s="269"/>
      <c r="B28" s="272"/>
      <c r="C28" s="102" t="s">
        <v>167</v>
      </c>
      <c r="D28" s="103" t="s">
        <v>69</v>
      </c>
      <c r="E28" s="103" t="s">
        <v>71</v>
      </c>
      <c r="F28" s="103" t="s">
        <v>53</v>
      </c>
      <c r="G28" s="104"/>
      <c r="H28" s="105">
        <f>1000-409</f>
        <v>591</v>
      </c>
      <c r="I28" s="316"/>
      <c r="J28" s="96"/>
    </row>
    <row r="29" spans="1:10" ht="18.75" customHeight="1">
      <c r="A29" s="269"/>
      <c r="B29" s="272"/>
      <c r="C29" s="102" t="s">
        <v>168</v>
      </c>
      <c r="D29" s="103" t="s">
        <v>69</v>
      </c>
      <c r="E29" s="103" t="s">
        <v>71</v>
      </c>
      <c r="F29" s="103" t="s">
        <v>42</v>
      </c>
      <c r="G29" s="104"/>
      <c r="H29" s="105">
        <v>200</v>
      </c>
      <c r="I29" s="316"/>
      <c r="J29" s="96"/>
    </row>
    <row r="30" spans="1:10" ht="16.5" customHeight="1" thickBot="1">
      <c r="A30" s="270"/>
      <c r="B30" s="273"/>
      <c r="C30" s="107" t="s">
        <v>160</v>
      </c>
      <c r="D30" s="124" t="s">
        <v>65</v>
      </c>
      <c r="E30" s="124" t="s">
        <v>67</v>
      </c>
      <c r="F30" s="124" t="s">
        <v>51</v>
      </c>
      <c r="G30" s="124"/>
      <c r="H30" s="110">
        <f>2802.14+1071</f>
        <v>3873.14</v>
      </c>
      <c r="I30" s="317"/>
      <c r="J30" s="96"/>
    </row>
    <row r="31" spans="1:10" ht="16.5" customHeight="1" thickBot="1">
      <c r="A31" s="137" t="s">
        <v>169</v>
      </c>
      <c r="B31" s="138">
        <v>8423.58</v>
      </c>
      <c r="C31" s="139" t="s">
        <v>170</v>
      </c>
      <c r="D31" s="140" t="s">
        <v>65</v>
      </c>
      <c r="E31" s="140" t="s">
        <v>67</v>
      </c>
      <c r="F31" s="141" t="s">
        <v>51</v>
      </c>
      <c r="G31" s="142"/>
      <c r="H31" s="143">
        <v>8423.58</v>
      </c>
      <c r="I31" s="204">
        <f>H31</f>
        <v>8423.58</v>
      </c>
      <c r="J31" s="96"/>
    </row>
    <row r="32" spans="1:10" ht="19.5" customHeight="1">
      <c r="A32" s="291" t="s">
        <v>171</v>
      </c>
      <c r="B32" s="293">
        <v>10439.87</v>
      </c>
      <c r="C32" s="119" t="s">
        <v>172</v>
      </c>
      <c r="D32" s="108" t="s">
        <v>65</v>
      </c>
      <c r="E32" s="108" t="s">
        <v>67</v>
      </c>
      <c r="F32" s="108" t="s">
        <v>42</v>
      </c>
      <c r="G32" s="120"/>
      <c r="H32" s="116">
        <v>1500</v>
      </c>
      <c r="I32" s="318">
        <f>SUM(H32:H34)</f>
        <v>10439.869999999999</v>
      </c>
      <c r="J32" s="96"/>
    </row>
    <row r="33" spans="1:10" ht="29.25" customHeight="1">
      <c r="A33" s="269"/>
      <c r="B33" s="278"/>
      <c r="C33" s="126" t="s">
        <v>173</v>
      </c>
      <c r="D33" s="127" t="s">
        <v>69</v>
      </c>
      <c r="E33" s="127" t="s">
        <v>71</v>
      </c>
      <c r="F33" s="127" t="s">
        <v>42</v>
      </c>
      <c r="G33" s="128"/>
      <c r="H33" s="118">
        <v>1500</v>
      </c>
      <c r="I33" s="319"/>
      <c r="J33" s="96"/>
    </row>
    <row r="34" spans="1:10" ht="24.75" customHeight="1" thickBot="1">
      <c r="A34" s="292"/>
      <c r="B34" s="294"/>
      <c r="C34" s="107" t="s">
        <v>174</v>
      </c>
      <c r="D34" s="124" t="s">
        <v>65</v>
      </c>
      <c r="E34" s="124" t="s">
        <v>67</v>
      </c>
      <c r="F34" s="109"/>
      <c r="G34" s="124" t="s">
        <v>45</v>
      </c>
      <c r="H34" s="110">
        <v>7439.87</v>
      </c>
      <c r="I34" s="320"/>
      <c r="J34" s="96"/>
    </row>
    <row r="35" spans="1:10" ht="17.25" customHeight="1" thickBot="1">
      <c r="A35" s="111" t="s">
        <v>175</v>
      </c>
      <c r="B35" s="144">
        <v>8804.44</v>
      </c>
      <c r="C35" s="107" t="s">
        <v>176</v>
      </c>
      <c r="D35" s="115" t="s">
        <v>65</v>
      </c>
      <c r="E35" s="115" t="s">
        <v>67</v>
      </c>
      <c r="F35" s="145" t="s">
        <v>51</v>
      </c>
      <c r="G35" s="115"/>
      <c r="H35" s="123">
        <v>8804.44</v>
      </c>
      <c r="I35" s="205">
        <f>SUM(H35:H35)</f>
        <v>8804.44</v>
      </c>
      <c r="J35" s="96"/>
    </row>
    <row r="36" spans="1:10" ht="21.75" customHeight="1">
      <c r="A36" s="268" t="s">
        <v>177</v>
      </c>
      <c r="B36" s="271">
        <v>10484.67</v>
      </c>
      <c r="C36" s="146" t="s">
        <v>178</v>
      </c>
      <c r="D36" s="114" t="s">
        <v>65</v>
      </c>
      <c r="E36" s="114" t="s">
        <v>67</v>
      </c>
      <c r="F36" s="114" t="s">
        <v>51</v>
      </c>
      <c r="G36" s="147"/>
      <c r="H36" s="112">
        <v>6000</v>
      </c>
      <c r="I36" s="274">
        <f>SUM(H36:H39)</f>
        <v>10484.67</v>
      </c>
      <c r="J36" s="96"/>
    </row>
    <row r="37" spans="1:10" ht="25.5" customHeight="1">
      <c r="A37" s="269"/>
      <c r="B37" s="272"/>
      <c r="C37" s="102" t="s">
        <v>172</v>
      </c>
      <c r="D37" s="106" t="s">
        <v>65</v>
      </c>
      <c r="E37" s="106" t="s">
        <v>67</v>
      </c>
      <c r="F37" s="106" t="s">
        <v>42</v>
      </c>
      <c r="G37" s="148"/>
      <c r="H37" s="149">
        <v>2484.67</v>
      </c>
      <c r="I37" s="275"/>
      <c r="J37" s="96"/>
    </row>
    <row r="38" spans="1:10" ht="23.25" customHeight="1">
      <c r="A38" s="269"/>
      <c r="B38" s="272"/>
      <c r="C38" s="102" t="s">
        <v>179</v>
      </c>
      <c r="D38" s="103" t="s">
        <v>47</v>
      </c>
      <c r="E38" s="103" t="s">
        <v>49</v>
      </c>
      <c r="F38" s="103" t="s">
        <v>42</v>
      </c>
      <c r="G38" s="148"/>
      <c r="H38" s="150">
        <f>1000+224</f>
        <v>1224</v>
      </c>
      <c r="I38" s="275"/>
      <c r="J38" s="96"/>
    </row>
    <row r="39" spans="1:10" ht="22.5" customHeight="1" thickBot="1">
      <c r="A39" s="269"/>
      <c r="B39" s="272"/>
      <c r="C39" s="151" t="s">
        <v>179</v>
      </c>
      <c r="D39" s="106" t="s">
        <v>47</v>
      </c>
      <c r="E39" s="106" t="s">
        <v>49</v>
      </c>
      <c r="F39" s="106" t="s">
        <v>53</v>
      </c>
      <c r="G39" s="148"/>
      <c r="H39" s="150">
        <f>1000-224</f>
        <v>776</v>
      </c>
      <c r="I39" s="275"/>
      <c r="J39" s="96"/>
    </row>
    <row r="40" spans="1:10" ht="27" customHeight="1">
      <c r="A40" s="298" t="s">
        <v>180</v>
      </c>
      <c r="B40" s="300">
        <v>14046.77</v>
      </c>
      <c r="C40" s="113" t="s">
        <v>179</v>
      </c>
      <c r="D40" s="115" t="s">
        <v>47</v>
      </c>
      <c r="E40" s="115" t="s">
        <v>49</v>
      </c>
      <c r="F40" s="115" t="s">
        <v>42</v>
      </c>
      <c r="G40" s="122"/>
      <c r="H40" s="123">
        <f>1500+319</f>
        <v>1819</v>
      </c>
      <c r="I40" s="304">
        <f>SUM(H40:H42)</f>
        <v>14046.77</v>
      </c>
      <c r="J40" s="96"/>
    </row>
    <row r="41" spans="1:10" ht="20.25" customHeight="1">
      <c r="A41" s="285"/>
      <c r="B41" s="287"/>
      <c r="C41" s="102" t="s">
        <v>179</v>
      </c>
      <c r="D41" s="103" t="s">
        <v>47</v>
      </c>
      <c r="E41" s="103" t="s">
        <v>49</v>
      </c>
      <c r="F41" s="103" t="s">
        <v>53</v>
      </c>
      <c r="G41" s="104"/>
      <c r="H41" s="105">
        <f>1500-319</f>
        <v>1181</v>
      </c>
      <c r="I41" s="289"/>
      <c r="J41" s="96"/>
    </row>
    <row r="42" spans="1:10" ht="24" customHeight="1" thickBot="1">
      <c r="A42" s="286"/>
      <c r="B42" s="288"/>
      <c r="C42" s="152" t="s">
        <v>181</v>
      </c>
      <c r="D42" s="153" t="s">
        <v>65</v>
      </c>
      <c r="E42" s="153" t="s">
        <v>67</v>
      </c>
      <c r="F42" s="153" t="s">
        <v>51</v>
      </c>
      <c r="G42" s="153"/>
      <c r="H42" s="154">
        <v>11046.77</v>
      </c>
      <c r="I42" s="290"/>
      <c r="J42" s="96"/>
    </row>
    <row r="43" spans="1:10" ht="26.25" customHeight="1" thickTop="1">
      <c r="A43" s="309" t="s">
        <v>182</v>
      </c>
      <c r="B43" s="310">
        <v>17116.01</v>
      </c>
      <c r="C43" s="97" t="s">
        <v>179</v>
      </c>
      <c r="D43" s="98" t="s">
        <v>47</v>
      </c>
      <c r="E43" s="98" t="s">
        <v>49</v>
      </c>
      <c r="F43" s="98" t="s">
        <v>42</v>
      </c>
      <c r="G43" s="136"/>
      <c r="H43" s="99">
        <f>2000-78</f>
        <v>1922</v>
      </c>
      <c r="I43" s="311">
        <f>SUM(H43:H49)</f>
        <v>17116.010000000002</v>
      </c>
      <c r="J43" s="96"/>
    </row>
    <row r="44" spans="1:10" ht="19.5" customHeight="1">
      <c r="A44" s="285"/>
      <c r="B44" s="287"/>
      <c r="C44" s="102" t="s">
        <v>179</v>
      </c>
      <c r="D44" s="103" t="s">
        <v>47</v>
      </c>
      <c r="E44" s="103" t="s">
        <v>49</v>
      </c>
      <c r="F44" s="103" t="s">
        <v>53</v>
      </c>
      <c r="G44" s="155"/>
      <c r="H44" s="105">
        <f>1500-612</f>
        <v>888</v>
      </c>
      <c r="I44" s="289"/>
      <c r="J44" s="96"/>
    </row>
    <row r="45" spans="1:10" ht="19.5" customHeight="1">
      <c r="A45" s="285"/>
      <c r="B45" s="287"/>
      <c r="C45" s="119" t="s">
        <v>109</v>
      </c>
      <c r="D45" s="103" t="s">
        <v>38</v>
      </c>
      <c r="E45" s="103" t="s">
        <v>64</v>
      </c>
      <c r="F45" s="103"/>
      <c r="G45" s="155" t="s">
        <v>55</v>
      </c>
      <c r="H45" s="105">
        <f>3359-959</f>
        <v>2400</v>
      </c>
      <c r="I45" s="289"/>
      <c r="J45" s="96"/>
    </row>
    <row r="46" spans="1:10" ht="18.75" customHeight="1">
      <c r="A46" s="285"/>
      <c r="B46" s="287"/>
      <c r="C46" s="102" t="s">
        <v>183</v>
      </c>
      <c r="D46" s="103" t="s">
        <v>69</v>
      </c>
      <c r="E46" s="103" t="s">
        <v>71</v>
      </c>
      <c r="F46" s="103" t="s">
        <v>42</v>
      </c>
      <c r="G46" s="155"/>
      <c r="H46" s="105">
        <f>1500+1649</f>
        <v>3149</v>
      </c>
      <c r="I46" s="289"/>
      <c r="J46" s="96"/>
    </row>
    <row r="47" spans="1:10" ht="16.5" customHeight="1">
      <c r="A47" s="285"/>
      <c r="B47" s="287"/>
      <c r="C47" s="102" t="s">
        <v>184</v>
      </c>
      <c r="D47" s="103" t="s">
        <v>38</v>
      </c>
      <c r="E47" s="103" t="s">
        <v>185</v>
      </c>
      <c r="F47" s="103" t="s">
        <v>42</v>
      </c>
      <c r="G47" s="155"/>
      <c r="H47" s="105">
        <v>2141</v>
      </c>
      <c r="I47" s="289"/>
      <c r="J47" s="96"/>
    </row>
    <row r="48" spans="1:10" ht="19.5" customHeight="1">
      <c r="A48" s="285"/>
      <c r="B48" s="287"/>
      <c r="C48" s="102" t="s">
        <v>186</v>
      </c>
      <c r="D48" s="103" t="s">
        <v>69</v>
      </c>
      <c r="E48" s="103" t="s">
        <v>71</v>
      </c>
      <c r="F48" s="103" t="s">
        <v>42</v>
      </c>
      <c r="G48" s="104"/>
      <c r="H48" s="105">
        <v>1000</v>
      </c>
      <c r="I48" s="289"/>
      <c r="J48" s="96"/>
    </row>
    <row r="49" spans="1:10" ht="19.5" customHeight="1" thickBot="1">
      <c r="A49" s="292"/>
      <c r="B49" s="294"/>
      <c r="C49" s="107" t="s">
        <v>187</v>
      </c>
      <c r="D49" s="124" t="s">
        <v>65</v>
      </c>
      <c r="E49" s="124" t="s">
        <v>67</v>
      </c>
      <c r="F49" s="124"/>
      <c r="G49" s="124" t="s">
        <v>45</v>
      </c>
      <c r="H49" s="110">
        <v>5616.01</v>
      </c>
      <c r="I49" s="312"/>
      <c r="J49" s="96"/>
    </row>
    <row r="50" spans="1:10" ht="15.75" customHeight="1">
      <c r="A50" s="268" t="s">
        <v>188</v>
      </c>
      <c r="B50" s="271">
        <v>17877.71</v>
      </c>
      <c r="C50" s="113" t="s">
        <v>189</v>
      </c>
      <c r="D50" s="115" t="s">
        <v>65</v>
      </c>
      <c r="E50" s="115" t="s">
        <v>67</v>
      </c>
      <c r="F50" s="115" t="s">
        <v>51</v>
      </c>
      <c r="G50" s="115"/>
      <c r="H50" s="123">
        <v>8000</v>
      </c>
      <c r="I50" s="274">
        <f>SUM(H50:H53)</f>
        <v>17877.71</v>
      </c>
      <c r="J50" s="96"/>
    </row>
    <row r="51" spans="1:10" ht="15.75" customHeight="1">
      <c r="A51" s="269"/>
      <c r="B51" s="272"/>
      <c r="C51" s="102" t="s">
        <v>146</v>
      </c>
      <c r="D51" s="103" t="s">
        <v>47</v>
      </c>
      <c r="E51" s="103" t="s">
        <v>49</v>
      </c>
      <c r="F51" s="103" t="s">
        <v>42</v>
      </c>
      <c r="G51" s="103"/>
      <c r="H51" s="105">
        <f>1477.71+321</f>
        <v>1798.71</v>
      </c>
      <c r="I51" s="275"/>
      <c r="J51" s="96"/>
    </row>
    <row r="52" spans="1:10" ht="15.75" customHeight="1">
      <c r="A52" s="269"/>
      <c r="B52" s="272"/>
      <c r="C52" s="102" t="s">
        <v>146</v>
      </c>
      <c r="D52" s="103" t="s">
        <v>47</v>
      </c>
      <c r="E52" s="103" t="s">
        <v>49</v>
      </c>
      <c r="F52" s="103" t="s">
        <v>53</v>
      </c>
      <c r="G52" s="103"/>
      <c r="H52" s="105">
        <f>1400-321</f>
        <v>1079</v>
      </c>
      <c r="I52" s="275"/>
      <c r="J52" s="96"/>
    </row>
    <row r="53" spans="1:10" ht="15.75" customHeight="1" thickBot="1">
      <c r="A53" s="270"/>
      <c r="B53" s="273"/>
      <c r="C53" s="107" t="s">
        <v>190</v>
      </c>
      <c r="D53" s="124" t="s">
        <v>65</v>
      </c>
      <c r="E53" s="124" t="s">
        <v>67</v>
      </c>
      <c r="F53" s="124"/>
      <c r="G53" s="124" t="s">
        <v>55</v>
      </c>
      <c r="H53" s="110">
        <v>7000</v>
      </c>
      <c r="I53" s="276"/>
      <c r="J53" s="96"/>
    </row>
    <row r="54" spans="1:10" ht="15.75" customHeight="1">
      <c r="A54" s="268" t="s">
        <v>191</v>
      </c>
      <c r="B54" s="277">
        <v>7460.25</v>
      </c>
      <c r="C54" s="113" t="s">
        <v>192</v>
      </c>
      <c r="D54" s="156" t="s">
        <v>69</v>
      </c>
      <c r="E54" s="156" t="s">
        <v>71</v>
      </c>
      <c r="F54" s="156"/>
      <c r="G54" s="206" t="s">
        <v>55</v>
      </c>
      <c r="H54" s="123">
        <f>5500+960</f>
        <v>6460</v>
      </c>
      <c r="I54" s="280">
        <f>SUM(H54:H56)</f>
        <v>7460.25</v>
      </c>
      <c r="J54" s="96"/>
    </row>
    <row r="55" spans="1:10" ht="15.75" customHeight="1">
      <c r="A55" s="269"/>
      <c r="B55" s="278"/>
      <c r="C55" s="102" t="s">
        <v>193</v>
      </c>
      <c r="D55" s="108" t="s">
        <v>69</v>
      </c>
      <c r="E55" s="108" t="s">
        <v>71</v>
      </c>
      <c r="F55" s="108" t="s">
        <v>42</v>
      </c>
      <c r="G55" s="108"/>
      <c r="H55" s="116">
        <v>1000</v>
      </c>
      <c r="I55" s="281"/>
      <c r="J55" s="96"/>
    </row>
    <row r="56" spans="1:10" ht="15.75" customHeight="1" thickBot="1">
      <c r="A56" s="270"/>
      <c r="B56" s="279"/>
      <c r="C56" s="126" t="s">
        <v>194</v>
      </c>
      <c r="D56" s="103" t="s">
        <v>69</v>
      </c>
      <c r="E56" s="103" t="s">
        <v>71</v>
      </c>
      <c r="F56" s="103" t="s">
        <v>42</v>
      </c>
      <c r="G56" s="103"/>
      <c r="H56" s="105">
        <v>0.25</v>
      </c>
      <c r="I56" s="282"/>
      <c r="J56" s="96"/>
    </row>
    <row r="57" spans="1:10" ht="26.25" customHeight="1">
      <c r="A57" s="298" t="s">
        <v>195</v>
      </c>
      <c r="B57" s="307">
        <v>8311.57</v>
      </c>
      <c r="C57" s="113" t="s">
        <v>196</v>
      </c>
      <c r="D57" s="115" t="s">
        <v>69</v>
      </c>
      <c r="E57" s="115" t="s">
        <v>71</v>
      </c>
      <c r="F57" s="115" t="s">
        <v>51</v>
      </c>
      <c r="G57" s="122"/>
      <c r="H57" s="123">
        <v>2311.57</v>
      </c>
      <c r="I57" s="302">
        <f>H57+H58</f>
        <v>8311.57</v>
      </c>
      <c r="J57" s="96"/>
    </row>
    <row r="58" spans="1:10" ht="15" customHeight="1" thickBot="1">
      <c r="A58" s="292"/>
      <c r="B58" s="308"/>
      <c r="C58" s="107" t="s">
        <v>197</v>
      </c>
      <c r="D58" s="124" t="s">
        <v>38</v>
      </c>
      <c r="E58" s="124" t="s">
        <v>64</v>
      </c>
      <c r="F58" s="124"/>
      <c r="G58" s="157" t="s">
        <v>55</v>
      </c>
      <c r="H58" s="110">
        <v>6000</v>
      </c>
      <c r="I58" s="297"/>
      <c r="J58" s="96"/>
    </row>
    <row r="59" spans="1:10" ht="13.5" customHeight="1">
      <c r="A59" s="298" t="s">
        <v>198</v>
      </c>
      <c r="B59" s="300">
        <v>16779.96</v>
      </c>
      <c r="C59" s="113" t="s">
        <v>199</v>
      </c>
      <c r="D59" s="106" t="s">
        <v>65</v>
      </c>
      <c r="E59" s="106" t="s">
        <v>67</v>
      </c>
      <c r="F59" s="145"/>
      <c r="G59" s="145" t="s">
        <v>55</v>
      </c>
      <c r="H59" s="158">
        <v>6000</v>
      </c>
      <c r="I59" s="302">
        <f>SUM(H59:H61)</f>
        <v>16779.96</v>
      </c>
      <c r="J59" s="96"/>
    </row>
    <row r="60" spans="1:10" ht="15.75" customHeight="1">
      <c r="A60" s="285"/>
      <c r="B60" s="287"/>
      <c r="C60" s="102" t="s">
        <v>200</v>
      </c>
      <c r="D60" s="103" t="s">
        <v>60</v>
      </c>
      <c r="E60" s="103" t="s">
        <v>61</v>
      </c>
      <c r="F60" s="103" t="s">
        <v>51</v>
      </c>
      <c r="G60" s="104"/>
      <c r="H60" s="105">
        <v>3000</v>
      </c>
      <c r="I60" s="296"/>
      <c r="J60" s="96"/>
    </row>
    <row r="61" spans="1:10" ht="15.75" customHeight="1" thickBot="1">
      <c r="A61" s="299"/>
      <c r="B61" s="301"/>
      <c r="C61" s="151" t="s">
        <v>160</v>
      </c>
      <c r="D61" s="106" t="s">
        <v>65</v>
      </c>
      <c r="E61" s="106" t="s">
        <v>67</v>
      </c>
      <c r="F61" s="106" t="s">
        <v>51</v>
      </c>
      <c r="G61" s="148"/>
      <c r="H61" s="150">
        <v>7779.96</v>
      </c>
      <c r="I61" s="303"/>
      <c r="J61" s="96"/>
    </row>
    <row r="62" spans="1:10" ht="14.25" customHeight="1">
      <c r="A62" s="298" t="s">
        <v>201</v>
      </c>
      <c r="B62" s="300">
        <f>5700+2000+3000+1500+2000+386.47+3000</f>
        <v>17586.47</v>
      </c>
      <c r="C62" s="113" t="s">
        <v>160</v>
      </c>
      <c r="D62" s="115" t="s">
        <v>65</v>
      </c>
      <c r="E62" s="115" t="s">
        <v>67</v>
      </c>
      <c r="F62" s="115" t="s">
        <v>51</v>
      </c>
      <c r="G62" s="122"/>
      <c r="H62" s="123">
        <v>6400</v>
      </c>
      <c r="I62" s="304">
        <f>SUM(H62:H69)</f>
        <v>17586.47</v>
      </c>
      <c r="J62" s="96"/>
    </row>
    <row r="63" spans="1:10" ht="15" customHeight="1">
      <c r="A63" s="291"/>
      <c r="B63" s="293"/>
      <c r="C63" s="119" t="s">
        <v>202</v>
      </c>
      <c r="D63" s="108" t="s">
        <v>47</v>
      </c>
      <c r="E63" s="108" t="s">
        <v>49</v>
      </c>
      <c r="F63" s="108" t="s">
        <v>53</v>
      </c>
      <c r="G63" s="120"/>
      <c r="H63" s="116">
        <f>2000+727</f>
        <v>2727</v>
      </c>
      <c r="I63" s="305"/>
      <c r="J63" s="96"/>
    </row>
    <row r="64" spans="1:10" ht="17.25" customHeight="1">
      <c r="A64" s="291"/>
      <c r="B64" s="293"/>
      <c r="C64" s="119" t="s">
        <v>203</v>
      </c>
      <c r="D64" s="108" t="s">
        <v>38</v>
      </c>
      <c r="E64" s="108" t="s">
        <v>64</v>
      </c>
      <c r="F64" s="108"/>
      <c r="G64" s="108" t="s">
        <v>55</v>
      </c>
      <c r="H64" s="116">
        <f>3000+17</f>
        <v>3017</v>
      </c>
      <c r="I64" s="305"/>
      <c r="J64" s="96"/>
    </row>
    <row r="65" spans="1:10" ht="12.75" customHeight="1">
      <c r="A65" s="291"/>
      <c r="B65" s="293"/>
      <c r="C65" s="119" t="s">
        <v>204</v>
      </c>
      <c r="D65" s="108" t="s">
        <v>47</v>
      </c>
      <c r="E65" s="108" t="s">
        <v>49</v>
      </c>
      <c r="F65" s="108" t="s">
        <v>42</v>
      </c>
      <c r="G65" s="120"/>
      <c r="H65" s="116">
        <f>800-727-17</f>
        <v>56</v>
      </c>
      <c r="I65" s="305"/>
      <c r="J65" s="96"/>
    </row>
    <row r="66" spans="1:10" ht="16.5" customHeight="1">
      <c r="A66" s="291"/>
      <c r="B66" s="293"/>
      <c r="C66" s="119" t="s">
        <v>204</v>
      </c>
      <c r="D66" s="108" t="s">
        <v>47</v>
      </c>
      <c r="E66" s="108" t="s">
        <v>49</v>
      </c>
      <c r="F66" s="108" t="s">
        <v>53</v>
      </c>
      <c r="G66" s="120"/>
      <c r="H66" s="116">
        <v>0</v>
      </c>
      <c r="I66" s="305"/>
      <c r="J66" s="96"/>
    </row>
    <row r="67" spans="1:10" ht="14.25" customHeight="1">
      <c r="A67" s="285"/>
      <c r="B67" s="287"/>
      <c r="C67" s="102" t="s">
        <v>205</v>
      </c>
      <c r="D67" s="103" t="s">
        <v>65</v>
      </c>
      <c r="E67" s="103" t="s">
        <v>67</v>
      </c>
      <c r="F67" s="103" t="s">
        <v>42</v>
      </c>
      <c r="G67" s="104"/>
      <c r="H67" s="105">
        <v>2000</v>
      </c>
      <c r="I67" s="289"/>
      <c r="J67" s="96"/>
    </row>
    <row r="68" spans="1:10" ht="15" customHeight="1">
      <c r="A68" s="285"/>
      <c r="B68" s="287"/>
      <c r="C68" s="102" t="s">
        <v>206</v>
      </c>
      <c r="D68" s="103" t="s">
        <v>69</v>
      </c>
      <c r="E68" s="103" t="s">
        <v>71</v>
      </c>
      <c r="F68" s="155" t="s">
        <v>51</v>
      </c>
      <c r="G68" s="103"/>
      <c r="H68" s="105">
        <v>386.47</v>
      </c>
      <c r="I68" s="289"/>
      <c r="J68" s="96"/>
    </row>
    <row r="69" spans="1:10" ht="24.75" customHeight="1">
      <c r="A69" s="299"/>
      <c r="B69" s="301"/>
      <c r="C69" s="151" t="s">
        <v>207</v>
      </c>
      <c r="D69" s="106" t="s">
        <v>69</v>
      </c>
      <c r="E69" s="106" t="s">
        <v>71</v>
      </c>
      <c r="F69" s="106" t="s">
        <v>42</v>
      </c>
      <c r="G69" s="148"/>
      <c r="H69" s="150">
        <v>3000</v>
      </c>
      <c r="I69" s="306"/>
      <c r="J69" s="96"/>
    </row>
    <row r="70" spans="1:10" ht="17.25" customHeight="1">
      <c r="A70" s="285" t="s">
        <v>208</v>
      </c>
      <c r="B70" s="287">
        <v>21574.23</v>
      </c>
      <c r="C70" s="102" t="s">
        <v>160</v>
      </c>
      <c r="D70" s="103" t="s">
        <v>65</v>
      </c>
      <c r="E70" s="103" t="s">
        <v>67</v>
      </c>
      <c r="F70" s="103" t="s">
        <v>51</v>
      </c>
      <c r="G70" s="104"/>
      <c r="H70" s="105">
        <f>11000+300</f>
        <v>11300</v>
      </c>
      <c r="I70" s="289">
        <f>SUM(H70:H72)</f>
        <v>21000</v>
      </c>
      <c r="J70" s="96"/>
    </row>
    <row r="71" spans="1:10" ht="16.5" customHeight="1">
      <c r="A71" s="269"/>
      <c r="B71" s="278"/>
      <c r="C71" s="151" t="s">
        <v>209</v>
      </c>
      <c r="D71" s="106" t="s">
        <v>65</v>
      </c>
      <c r="E71" s="106" t="s">
        <v>67</v>
      </c>
      <c r="F71" s="106" t="s">
        <v>42</v>
      </c>
      <c r="G71" s="128"/>
      <c r="H71" s="118">
        <v>5000</v>
      </c>
      <c r="I71" s="281"/>
      <c r="J71" s="96"/>
    </row>
    <row r="72" spans="1:10" ht="16.5" customHeight="1" thickBot="1">
      <c r="A72" s="286"/>
      <c r="B72" s="288"/>
      <c r="C72" s="175" t="s">
        <v>210</v>
      </c>
      <c r="D72" s="153" t="s">
        <v>62</v>
      </c>
      <c r="E72" s="153" t="s">
        <v>75</v>
      </c>
      <c r="F72" s="153" t="s">
        <v>51</v>
      </c>
      <c r="G72" s="159"/>
      <c r="H72" s="154">
        <f>5000-300</f>
        <v>4700</v>
      </c>
      <c r="I72" s="290"/>
      <c r="J72" s="96"/>
    </row>
    <row r="73" spans="1:10" ht="16.5" customHeight="1" thickTop="1">
      <c r="A73" s="291" t="s">
        <v>211</v>
      </c>
      <c r="B73" s="293">
        <v>22403.15</v>
      </c>
      <c r="C73" s="119" t="s">
        <v>204</v>
      </c>
      <c r="D73" s="108" t="s">
        <v>47</v>
      </c>
      <c r="E73" s="108" t="s">
        <v>49</v>
      </c>
      <c r="F73" s="108" t="s">
        <v>42</v>
      </c>
      <c r="G73" s="120"/>
      <c r="H73" s="116">
        <f>1500+301</f>
        <v>1801</v>
      </c>
      <c r="I73" s="295">
        <f>SUM(H73:H78)</f>
        <v>22403.15</v>
      </c>
      <c r="J73" s="96"/>
    </row>
    <row r="74" spans="1:10" ht="15" customHeight="1">
      <c r="A74" s="285"/>
      <c r="B74" s="287"/>
      <c r="C74" s="119" t="s">
        <v>204</v>
      </c>
      <c r="D74" s="108" t="s">
        <v>47</v>
      </c>
      <c r="E74" s="108" t="s">
        <v>49</v>
      </c>
      <c r="F74" s="108" t="s">
        <v>53</v>
      </c>
      <c r="G74" s="160"/>
      <c r="H74" s="161">
        <f>1500-301</f>
        <v>1199</v>
      </c>
      <c r="I74" s="296"/>
      <c r="J74" s="96"/>
    </row>
    <row r="75" spans="1:10" ht="15" customHeight="1">
      <c r="A75" s="285"/>
      <c r="B75" s="287"/>
      <c r="C75" s="102" t="s">
        <v>212</v>
      </c>
      <c r="D75" s="103" t="s">
        <v>69</v>
      </c>
      <c r="E75" s="103" t="s">
        <v>71</v>
      </c>
      <c r="F75" s="103" t="s">
        <v>51</v>
      </c>
      <c r="G75" s="104"/>
      <c r="H75" s="105">
        <v>3600</v>
      </c>
      <c r="I75" s="296"/>
      <c r="J75" s="96"/>
    </row>
    <row r="76" spans="1:10" ht="16.5" customHeight="1">
      <c r="A76" s="285"/>
      <c r="B76" s="287"/>
      <c r="C76" s="102" t="s">
        <v>213</v>
      </c>
      <c r="D76" s="103" t="s">
        <v>69</v>
      </c>
      <c r="E76" s="103" t="s">
        <v>71</v>
      </c>
      <c r="F76" s="103" t="s">
        <v>42</v>
      </c>
      <c r="G76" s="104"/>
      <c r="H76" s="105">
        <v>0</v>
      </c>
      <c r="I76" s="296"/>
      <c r="J76" s="96"/>
    </row>
    <row r="77" spans="1:10" ht="19.5" customHeight="1">
      <c r="A77" s="285"/>
      <c r="B77" s="287"/>
      <c r="C77" s="102" t="s">
        <v>214</v>
      </c>
      <c r="D77" s="103" t="s">
        <v>65</v>
      </c>
      <c r="E77" s="103" t="s">
        <v>122</v>
      </c>
      <c r="F77" s="103" t="s">
        <v>42</v>
      </c>
      <c r="G77" s="104"/>
      <c r="H77" s="105">
        <v>800</v>
      </c>
      <c r="I77" s="296"/>
      <c r="J77" s="96"/>
    </row>
    <row r="78" spans="1:10" ht="15.75" customHeight="1" thickBot="1">
      <c r="A78" s="292"/>
      <c r="B78" s="294"/>
      <c r="C78" s="107" t="s">
        <v>215</v>
      </c>
      <c r="D78" s="124" t="s">
        <v>65</v>
      </c>
      <c r="E78" s="124" t="s">
        <v>67</v>
      </c>
      <c r="F78" s="124" t="s">
        <v>51</v>
      </c>
      <c r="G78" s="109"/>
      <c r="H78" s="110">
        <v>15003.15</v>
      </c>
      <c r="I78" s="297"/>
      <c r="J78" s="96"/>
    </row>
    <row r="79" spans="1:10" ht="17.25" customHeight="1">
      <c r="A79" s="268" t="s">
        <v>216</v>
      </c>
      <c r="B79" s="277">
        <v>13419.49</v>
      </c>
      <c r="C79" s="113" t="s">
        <v>217</v>
      </c>
      <c r="D79" s="115" t="s">
        <v>65</v>
      </c>
      <c r="E79" s="115" t="s">
        <v>67</v>
      </c>
      <c r="F79" s="115"/>
      <c r="G79" s="115" t="s">
        <v>45</v>
      </c>
      <c r="H79" s="123">
        <v>10419.49</v>
      </c>
      <c r="I79" s="280">
        <f>SUM(H79:H81)</f>
        <v>13419.49</v>
      </c>
      <c r="J79" s="96"/>
    </row>
    <row r="80" spans="1:10" ht="25.5" customHeight="1">
      <c r="A80" s="269"/>
      <c r="B80" s="278"/>
      <c r="C80" s="102" t="s">
        <v>218</v>
      </c>
      <c r="D80" s="103" t="s">
        <v>65</v>
      </c>
      <c r="E80" s="103" t="s">
        <v>219</v>
      </c>
      <c r="F80" s="103" t="s">
        <v>42</v>
      </c>
      <c r="G80" s="104"/>
      <c r="H80" s="105">
        <v>1000</v>
      </c>
      <c r="I80" s="281"/>
      <c r="J80" s="96"/>
    </row>
    <row r="81" spans="1:10" ht="27" customHeight="1" thickBot="1">
      <c r="A81" s="270"/>
      <c r="B81" s="279"/>
      <c r="C81" s="107" t="s">
        <v>220</v>
      </c>
      <c r="D81" s="124" t="s">
        <v>69</v>
      </c>
      <c r="E81" s="124" t="s">
        <v>71</v>
      </c>
      <c r="F81" s="124" t="s">
        <v>42</v>
      </c>
      <c r="G81" s="124"/>
      <c r="H81" s="110">
        <v>2000</v>
      </c>
      <c r="I81" s="282"/>
      <c r="J81" s="96"/>
    </row>
    <row r="82" spans="1:10" ht="20.25" customHeight="1">
      <c r="A82" s="268" t="s">
        <v>221</v>
      </c>
      <c r="B82" s="277">
        <v>8468.39</v>
      </c>
      <c r="C82" s="119" t="s">
        <v>204</v>
      </c>
      <c r="D82" s="108" t="s">
        <v>47</v>
      </c>
      <c r="E82" s="108" t="s">
        <v>49</v>
      </c>
      <c r="F82" s="108" t="s">
        <v>42</v>
      </c>
      <c r="G82" s="115"/>
      <c r="H82" s="123">
        <f>1500+500</f>
        <v>2000</v>
      </c>
      <c r="I82" s="283">
        <f>SUM(H82:H86)</f>
        <v>8468.39</v>
      </c>
      <c r="J82" s="96"/>
    </row>
    <row r="83" spans="1:10" ht="16.5" customHeight="1">
      <c r="A83" s="269"/>
      <c r="B83" s="278"/>
      <c r="C83" s="119" t="s">
        <v>204</v>
      </c>
      <c r="D83" s="108" t="s">
        <v>47</v>
      </c>
      <c r="E83" s="108" t="s">
        <v>49</v>
      </c>
      <c r="F83" s="108" t="s">
        <v>53</v>
      </c>
      <c r="G83" s="103"/>
      <c r="H83" s="105">
        <f>1000-200</f>
        <v>800</v>
      </c>
      <c r="I83" s="284"/>
      <c r="J83" s="96"/>
    </row>
    <row r="84" spans="1:10" ht="17.25" customHeight="1">
      <c r="A84" s="269"/>
      <c r="B84" s="278"/>
      <c r="C84" s="102" t="s">
        <v>101</v>
      </c>
      <c r="D84" s="103" t="s">
        <v>47</v>
      </c>
      <c r="E84" s="103" t="s">
        <v>49</v>
      </c>
      <c r="F84" s="103"/>
      <c r="G84" s="103" t="s">
        <v>55</v>
      </c>
      <c r="H84" s="105">
        <f>4000+500</f>
        <v>4500</v>
      </c>
      <c r="I84" s="284"/>
      <c r="J84" s="96"/>
    </row>
    <row r="85" spans="1:10" ht="17.25" customHeight="1">
      <c r="A85" s="269"/>
      <c r="B85" s="278"/>
      <c r="C85" s="102" t="s">
        <v>222</v>
      </c>
      <c r="D85" s="103" t="s">
        <v>60</v>
      </c>
      <c r="E85" s="103" t="s">
        <v>61</v>
      </c>
      <c r="F85" s="103" t="s">
        <v>53</v>
      </c>
      <c r="G85" s="103"/>
      <c r="H85" s="105">
        <f>1300-700</f>
        <v>600</v>
      </c>
      <c r="I85" s="284"/>
      <c r="J85" s="96"/>
    </row>
    <row r="86" spans="1:10" ht="16.5" customHeight="1" thickBot="1">
      <c r="A86" s="269"/>
      <c r="B86" s="278"/>
      <c r="C86" s="107" t="s">
        <v>223</v>
      </c>
      <c r="D86" s="124" t="s">
        <v>65</v>
      </c>
      <c r="E86" s="124" t="s">
        <v>67</v>
      </c>
      <c r="F86" s="124" t="s">
        <v>51</v>
      </c>
      <c r="G86" s="103"/>
      <c r="H86" s="105">
        <f>168.39+400</f>
        <v>568.39</v>
      </c>
      <c r="I86" s="284"/>
      <c r="J86" s="96"/>
    </row>
    <row r="87" spans="1:10" ht="17.25" customHeight="1">
      <c r="A87" s="268" t="s">
        <v>224</v>
      </c>
      <c r="B87" s="271">
        <v>11851.27</v>
      </c>
      <c r="C87" s="119" t="s">
        <v>204</v>
      </c>
      <c r="D87" s="108" t="s">
        <v>47</v>
      </c>
      <c r="E87" s="108" t="s">
        <v>49</v>
      </c>
      <c r="F87" s="108" t="s">
        <v>42</v>
      </c>
      <c r="G87" s="115"/>
      <c r="H87" s="123">
        <f>600+18</f>
        <v>618</v>
      </c>
      <c r="I87" s="274">
        <f>SUM(H87:H92)</f>
        <v>11851.27</v>
      </c>
      <c r="J87" s="96"/>
    </row>
    <row r="88" spans="1:10" ht="18" customHeight="1">
      <c r="A88" s="269"/>
      <c r="B88" s="272"/>
      <c r="C88" s="119" t="s">
        <v>204</v>
      </c>
      <c r="D88" s="108" t="s">
        <v>47</v>
      </c>
      <c r="E88" s="108" t="s">
        <v>49</v>
      </c>
      <c r="F88" s="108" t="s">
        <v>53</v>
      </c>
      <c r="G88" s="108"/>
      <c r="H88" s="116">
        <f>600-18-244</f>
        <v>338</v>
      </c>
      <c r="I88" s="275"/>
      <c r="J88" s="96"/>
    </row>
    <row r="89" spans="1:10" ht="19.5" customHeight="1">
      <c r="A89" s="269"/>
      <c r="B89" s="272"/>
      <c r="C89" s="119" t="s">
        <v>225</v>
      </c>
      <c r="D89" s="108" t="s">
        <v>38</v>
      </c>
      <c r="E89" s="108" t="s">
        <v>64</v>
      </c>
      <c r="F89" s="108" t="s">
        <v>42</v>
      </c>
      <c r="G89" s="108"/>
      <c r="H89" s="116">
        <f>1750+744</f>
        <v>2494</v>
      </c>
      <c r="I89" s="275"/>
      <c r="J89" s="96"/>
    </row>
    <row r="90" spans="1:10" ht="18" customHeight="1">
      <c r="A90" s="269"/>
      <c r="B90" s="272"/>
      <c r="C90" s="119" t="s">
        <v>226</v>
      </c>
      <c r="D90" s="108" t="s">
        <v>60</v>
      </c>
      <c r="E90" s="108" t="s">
        <v>61</v>
      </c>
      <c r="F90" s="108" t="s">
        <v>51</v>
      </c>
      <c r="G90" s="108"/>
      <c r="H90" s="116">
        <v>2000</v>
      </c>
      <c r="I90" s="275"/>
      <c r="J90" s="96"/>
    </row>
    <row r="91" spans="1:10" ht="24" customHeight="1">
      <c r="A91" s="269"/>
      <c r="B91" s="272"/>
      <c r="C91" s="102" t="s">
        <v>100</v>
      </c>
      <c r="D91" s="103" t="s">
        <v>47</v>
      </c>
      <c r="E91" s="103" t="s">
        <v>49</v>
      </c>
      <c r="F91" s="104"/>
      <c r="G91" s="103" t="s">
        <v>45</v>
      </c>
      <c r="H91" s="105">
        <v>5000</v>
      </c>
      <c r="I91" s="275"/>
      <c r="J91" s="96"/>
    </row>
    <row r="92" spans="1:10" ht="19.5" customHeight="1" thickBot="1">
      <c r="A92" s="270"/>
      <c r="B92" s="273"/>
      <c r="C92" s="107" t="s">
        <v>227</v>
      </c>
      <c r="D92" s="124" t="s">
        <v>65</v>
      </c>
      <c r="E92" s="124" t="s">
        <v>67</v>
      </c>
      <c r="F92" s="124" t="s">
        <v>42</v>
      </c>
      <c r="G92" s="109"/>
      <c r="H92" s="110">
        <f>1901.27-500</f>
        <v>1401.27</v>
      </c>
      <c r="I92" s="276"/>
      <c r="J92" s="96"/>
    </row>
    <row r="93" spans="1:10" ht="19.5" customHeight="1" thickBot="1">
      <c r="A93" s="129" t="s">
        <v>228</v>
      </c>
      <c r="B93" s="130">
        <v>11537.62</v>
      </c>
      <c r="C93" s="131" t="s">
        <v>229</v>
      </c>
      <c r="D93" s="132" t="s">
        <v>65</v>
      </c>
      <c r="E93" s="132" t="s">
        <v>67</v>
      </c>
      <c r="F93" s="133"/>
      <c r="G93" s="132" t="s">
        <v>55</v>
      </c>
      <c r="H93" s="134">
        <v>11537.62</v>
      </c>
      <c r="I93" s="162">
        <f>SUM(H93:H93)</f>
        <v>11537.62</v>
      </c>
      <c r="J93" s="96"/>
    </row>
    <row r="94" spans="1:10" ht="19.5" customHeight="1" thickBot="1" thickTop="1">
      <c r="A94" s="163" t="s">
        <v>230</v>
      </c>
      <c r="B94" s="164">
        <f>SUM(B6:B93)</f>
        <v>309141.04000000004</v>
      </c>
      <c r="C94" s="165"/>
      <c r="D94" s="166"/>
      <c r="E94" s="166"/>
      <c r="F94" s="167">
        <f>SUM(H7:H11)+H13+SUM(H15:H20)+SUM(H22:H33)+SUM(H35:H44)+SUM(H46:H48)+SUM(H50:H52)+SUM(H55:H57)+SUM(H60:H78)+SUM(H80:H83)+SUM(H85:H90)+H92+H12</f>
        <v>211510.18</v>
      </c>
      <c r="G94" s="168">
        <f>H6+H14+H21+H34+H45+H49+H53+H54+H58+H59+H79+H84+H91+H93</f>
        <v>97056.62999999999</v>
      </c>
      <c r="H94" s="169"/>
      <c r="I94" s="170">
        <f>SUM(I6:I93)</f>
        <v>308566.81</v>
      </c>
      <c r="J94" s="96"/>
    </row>
    <row r="95" spans="2:9" ht="19.5" customHeight="1" thickTop="1">
      <c r="B95" s="171"/>
      <c r="C95" s="171"/>
      <c r="D95" s="171"/>
      <c r="E95" s="171"/>
      <c r="F95" s="171"/>
      <c r="G95" s="171"/>
      <c r="H95" s="171"/>
      <c r="I95" s="171"/>
    </row>
  </sheetData>
  <mergeCells count="56">
    <mergeCell ref="D2:I2"/>
    <mergeCell ref="A3:I3"/>
    <mergeCell ref="A6:A11"/>
    <mergeCell ref="B6:B11"/>
    <mergeCell ref="I6:I11"/>
    <mergeCell ref="A12:A13"/>
    <mergeCell ref="B12:B13"/>
    <mergeCell ref="I12:I13"/>
    <mergeCell ref="A14:A18"/>
    <mergeCell ref="B14:B18"/>
    <mergeCell ref="I14:I18"/>
    <mergeCell ref="A21:A30"/>
    <mergeCell ref="B21:B30"/>
    <mergeCell ref="I21:I30"/>
    <mergeCell ref="A32:A34"/>
    <mergeCell ref="B32:B34"/>
    <mergeCell ref="I32:I34"/>
    <mergeCell ref="A36:A39"/>
    <mergeCell ref="B36:B39"/>
    <mergeCell ref="I36:I39"/>
    <mergeCell ref="A40:A42"/>
    <mergeCell ref="B40:B42"/>
    <mergeCell ref="I40:I42"/>
    <mergeCell ref="A43:A49"/>
    <mergeCell ref="B43:B49"/>
    <mergeCell ref="I43:I49"/>
    <mergeCell ref="A50:A53"/>
    <mergeCell ref="B50:B53"/>
    <mergeCell ref="I50:I53"/>
    <mergeCell ref="A54:A56"/>
    <mergeCell ref="B54:B56"/>
    <mergeCell ref="I54:I56"/>
    <mergeCell ref="A57:A58"/>
    <mergeCell ref="B57:B58"/>
    <mergeCell ref="I57:I58"/>
    <mergeCell ref="A59:A61"/>
    <mergeCell ref="B59:B61"/>
    <mergeCell ref="I59:I61"/>
    <mergeCell ref="A62:A69"/>
    <mergeCell ref="B62:B69"/>
    <mergeCell ref="I62:I69"/>
    <mergeCell ref="A70:A72"/>
    <mergeCell ref="B70:B72"/>
    <mergeCell ref="I70:I72"/>
    <mergeCell ref="A73:A78"/>
    <mergeCell ref="B73:B78"/>
    <mergeCell ref="I73:I78"/>
    <mergeCell ref="A87:A92"/>
    <mergeCell ref="B87:B92"/>
    <mergeCell ref="I87:I92"/>
    <mergeCell ref="A79:A81"/>
    <mergeCell ref="B79:B81"/>
    <mergeCell ref="I79:I81"/>
    <mergeCell ref="A82:A86"/>
    <mergeCell ref="B82:B86"/>
    <mergeCell ref="I82:I8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2011-11-30T13:44:15Z</cp:lastPrinted>
  <dcterms:created xsi:type="dcterms:W3CDTF">2011-09-20T16:31:04Z</dcterms:created>
  <dcterms:modified xsi:type="dcterms:W3CDTF">2011-11-30T13:50:25Z</dcterms:modified>
  <cp:category/>
  <cp:version/>
  <cp:contentType/>
  <cp:contentStatus/>
</cp:coreProperties>
</file>