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firstSheet="3" activeTab="5"/>
  </bookViews>
  <sheets>
    <sheet name="załacznik nr 1" sheetId="1" r:id="rId1"/>
    <sheet name="załącznik nr 2" sheetId="2" r:id="rId2"/>
    <sheet name="załacznik nr 3" sheetId="3" r:id="rId3"/>
    <sheet name="załacznik nr 4" sheetId="4" r:id="rId4"/>
    <sheet name="załacznik nr 5" sheetId="5" r:id="rId5"/>
    <sheet name="załacznik nr 6" sheetId="6" r:id="rId6"/>
    <sheet name="załacznik nr 7" sheetId="7" r:id="rId7"/>
    <sheet name="załacznik nr 8" sheetId="8" r:id="rId8"/>
  </sheets>
  <definedNames>
    <definedName name="_xlnm.Print_Titles" localSheetId="2">'załacznik nr 3'!$5:$5</definedName>
    <definedName name="_xlnm.Print_Titles" localSheetId="6">'załacznik nr 7'!$7:$8</definedName>
    <definedName name="_xlnm.Print_Titles" localSheetId="7">'załacznik nr 8'!$5:$5</definedName>
  </definedNames>
  <calcPr fullCalcOnLoad="1"/>
</workbook>
</file>

<file path=xl/sharedStrings.xml><?xml version="1.0" encoding="utf-8"?>
<sst xmlns="http://schemas.openxmlformats.org/spreadsheetml/2006/main" count="913" uniqueCount="415">
  <si>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</si>
  <si>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</si>
  <si>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</si>
  <si>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</si>
  <si>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</si>
  <si>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</si>
  <si>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</si>
  <si>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</si>
  <si>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0970</t>
  </si>
  <si>
    <t>Wpływy z różnych dochodów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</si>
  <si>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</si>
  <si>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</si>
  <si>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01095</t>
  </si>
  <si>
    <t>Pozostała działalność</t>
  </si>
  <si>
    <t>0690</t>
  </si>
  <si>
    <t>Wpływy z różnych opłat</t>
  </si>
  <si>
    <t>0770</t>
  </si>
  <si>
    <t>Wpłaty z tytułu odpłatnego nabycia prawa własności oraz prawa użytkowania wieczystego nieruchomości</t>
  </si>
  <si>
    <t>600</t>
  </si>
  <si>
    <t>Transport i łączność</t>
  </si>
  <si>
    <t>60016</t>
  </si>
  <si>
    <t>Drogi publiczne gminne</t>
  </si>
  <si>
    <t>2030</t>
  </si>
  <si>
    <t>Dotacje celowe otrzymane z budżetu państwa na realizację własnych zadań bieżących gmin (związków gmin)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</si>
  <si>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</si>
  <si>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</si>
  <si>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</si>
  <si>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</si>
  <si>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</si>
  <si>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</si>
  <si>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70095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</si>
  <si>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</si>
  <si>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</si>
  <si>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</si>
  <si>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</si>
  <si>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</si>
  <si>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</si>
  <si>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</si>
  <si>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</si>
  <si>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</si>
  <si>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</si>
  <si>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0830</t>
  </si>
  <si>
    <t>Wpływy z usług</t>
  </si>
  <si>
    <t>0920</t>
  </si>
  <si>
    <t>Pozostałe odsetki</t>
  </si>
  <si>
    <t>75095</t>
  </si>
  <si>
    <t>0960</t>
  </si>
  <si>
    <t>Otrzymane spadki, zapisy i darowizny w postaci pieniężnej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</si>
  <si>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</si>
  <si>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</si>
  <si>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</si>
  <si>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</si>
  <si>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</si>
  <si>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</si>
  <si>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</si>
  <si>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</si>
  <si>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</si>
  <si>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</si>
  <si>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</si>
  <si>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</si>
  <si>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0340</t>
  </si>
  <si>
    <t>Podatek od środków transportowych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</si>
  <si>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</si>
  <si>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</si>
  <si>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</si>
  <si>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</si>
  <si>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</si>
  <si>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</si>
  <si>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0490</t>
  </si>
  <si>
    <t>Wpływy z innych lokalnych opłat pobieranych przez jednostki samorządu terytorialnego na podstawie odrębnych ustaw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</si>
  <si>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</si>
  <si>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</si>
  <si>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</si>
  <si>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</si>
  <si>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926</t>
  </si>
  <si>
    <t>Kultura fizyczna i sport</t>
  </si>
  <si>
    <t>92601</t>
  </si>
  <si>
    <t>Obiekty sportowe</t>
  </si>
  <si>
    <t>6300</t>
  </si>
  <si>
    <t>Wpływy z tytułu pomocy finansowej udzielanej między jednostkami samorządu terytorialnego na dofinansowanie własnych zadań inwestycyjnych i zakupów inwestycyjnych</t>
  </si>
  <si>
    <t>6330</t>
  </si>
  <si>
    <t>Dotacje celowe otrzymane z budżetu państwa na realizację inwestycji i zakupów inwestycyjnych własnych gmin (związków gmin)</t>
  </si>
  <si>
    <t>Załącznik Nr 1 do Uchwały Rady Gminy Chojnów</t>
  </si>
  <si>
    <t>DOCHODY</t>
  </si>
  <si>
    <t>Zmniejszenia</t>
  </si>
  <si>
    <t>Zwiększenia</t>
  </si>
  <si>
    <t>Razem</t>
  </si>
  <si>
    <t>Przychody z zaciągniętych pożyczek i kredytów na rynku krajowym</t>
  </si>
  <si>
    <t>RAZEM</t>
  </si>
  <si>
    <t>Załącznik nr 16 do Uchwały Rady Gminy w Chojnowie                                                                                      Nr XLIII/257/2009 z dnia 18 grudnia 2009 r.</t>
  </si>
  <si>
    <t>Wydatki w ramach funduszu sołeckiego na rok 2010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</si>
  <si>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</si>
  <si>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</si>
  <si>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</si>
  <si>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</si>
  <si>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</si>
  <si>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</si>
  <si>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</si>
  <si>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</si>
  <si>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Zakup namiotów - pawilonów</t>
  </si>
  <si>
    <t>921</t>
  </si>
  <si>
    <t>92109</t>
  </si>
  <si>
    <t>4210</t>
  </si>
  <si>
    <t>Wykonanie "piłkochwytów" na boisko do piłki nożnej</t>
  </si>
  <si>
    <t>92695</t>
  </si>
  <si>
    <t>4300</t>
  </si>
  <si>
    <t>Zakup kamienia do remontu dróg</t>
  </si>
  <si>
    <t>Zakup ławek do parku</t>
  </si>
  <si>
    <t>Zagospodarowanie i utwardzenie terenu wokół świetlicy</t>
  </si>
  <si>
    <t>Wykonanie boiska do siatkówki</t>
  </si>
  <si>
    <t>Remont wiat przystankowych</t>
  </si>
  <si>
    <t>4270</t>
  </si>
  <si>
    <t>Biskupin</t>
  </si>
  <si>
    <t>Zakup i montaż kominka w świetlicy</t>
  </si>
  <si>
    <t>6050</t>
  </si>
  <si>
    <t>Zakup wyposażenia do świetlicy</t>
  </si>
  <si>
    <t>Budziwojów</t>
  </si>
  <si>
    <t>Budowa ogólnodostepnej strefy rekreacyjno - wypoczynkowej</t>
  </si>
  <si>
    <t>Zakup kamienia na remonty cząstkowe dróg</t>
  </si>
  <si>
    <t>Czernikowice</t>
  </si>
  <si>
    <t>Remont świetlicy wiejskiej</t>
  </si>
  <si>
    <t>Dobroszów</t>
  </si>
  <si>
    <t>Remont swietlicy</t>
  </si>
  <si>
    <t>Zakup wyposażenia sanitarnego</t>
  </si>
  <si>
    <t xml:space="preserve">Goliszów </t>
  </si>
  <si>
    <t>Wykonanie elewacji świetlicy wraz budową wiatrołapu</t>
  </si>
  <si>
    <t>Wykonanie szafy na naczynia</t>
  </si>
  <si>
    <t>Zakup tłucznia na drogi</t>
  </si>
  <si>
    <t>Wykonanie mocowań pod siedziska ławek na biosku sportowym</t>
  </si>
  <si>
    <t>Zakup kosiarki na boisko sportowe</t>
  </si>
  <si>
    <t>6060</t>
  </si>
  <si>
    <t>Gołaczów</t>
  </si>
  <si>
    <t>Oczyszczanie i naprawa zbiornika p.poż</t>
  </si>
  <si>
    <t>Gołocin Pawlikowice</t>
  </si>
  <si>
    <t>Wykonanie ogrodzenia świetlicy wraz z tarasem</t>
  </si>
  <si>
    <t>Groble</t>
  </si>
  <si>
    <t>Zakup lampy oświetleniowej</t>
  </si>
  <si>
    <t>900</t>
  </si>
  <si>
    <t>90015</t>
  </si>
  <si>
    <t>Remont świetlicy wiejskiej - remont sufitu etap I, wymiana instalacji elektrycznej</t>
  </si>
  <si>
    <t>Jaroszówka</t>
  </si>
  <si>
    <t>Remont elewacji zewnętrznej świetlicy</t>
  </si>
  <si>
    <t>Częściowa wymiana instalacji elektrycznej wraz z zabezpieczeniami w świetlicy</t>
  </si>
  <si>
    <t>Remont zaplecza kuchennego w świetlicy</t>
  </si>
  <si>
    <t>Zakup kamienia na drogi gruntowe</t>
  </si>
  <si>
    <t>Jerzmanowice</t>
  </si>
  <si>
    <t>Budowa placu zabaw</t>
  </si>
  <si>
    <t>Konradówka Piotrowice</t>
  </si>
  <si>
    <t>Montaż dodatkowych lamp oświetleniowych</t>
  </si>
  <si>
    <t>Zakup sprzętu sportowego dla młodzieży z Klubu Sportowego</t>
  </si>
  <si>
    <t xml:space="preserve">Zakup kosiarki </t>
  </si>
  <si>
    <t xml:space="preserve">Krzywa </t>
  </si>
  <si>
    <t>Wymiana pokrycia dachu w świetlicy w Krzywej</t>
  </si>
  <si>
    <t>Malowanie wewnętrzne świetlicy</t>
  </si>
  <si>
    <t>Michów</t>
  </si>
  <si>
    <t>Zakup kosiarki spalinowej</t>
  </si>
  <si>
    <t>Instalacja 6 punktów świetlnych energooszczędnych</t>
  </si>
  <si>
    <t>Niedźwiedzice</t>
  </si>
  <si>
    <t>Wymiana 5 okien w budynku szkoły</t>
  </si>
  <si>
    <t>801</t>
  </si>
  <si>
    <t>80101</t>
  </si>
  <si>
    <t>Naprawa dróg gminnych - zakup tłucznia</t>
  </si>
  <si>
    <t xml:space="preserve">Wykonanie studni oraz zakup sprzętu nawadniającego na boisku </t>
  </si>
  <si>
    <t>Okmiany</t>
  </si>
  <si>
    <t>Doposażenie zaplecza kuchennego w świetlicy</t>
  </si>
  <si>
    <t>Osetnica</t>
  </si>
  <si>
    <t>Wymiana stolarki okiennej w szatni sportowej</t>
  </si>
  <si>
    <t>Cyklinowanie parkietu i sceny w swietlicy</t>
  </si>
  <si>
    <t>Instalacja 4 lamp oświetleniowych</t>
  </si>
  <si>
    <t>Zakup kruszywa na drogi</t>
  </si>
  <si>
    <t>Rokitki</t>
  </si>
  <si>
    <t xml:space="preserve">Zakup kamienia </t>
  </si>
  <si>
    <t>Zakup sprzętu komuterowego do Szkoły Podstawowej</t>
  </si>
  <si>
    <t>4750</t>
  </si>
  <si>
    <t xml:space="preserve">Zakup szafek na kartoteki do Ośrodka Zdrowia </t>
  </si>
  <si>
    <t>851</t>
  </si>
  <si>
    <t>85121</t>
  </si>
  <si>
    <t>Zakup sprzętu pożarniczego</t>
  </si>
  <si>
    <t>754</t>
  </si>
  <si>
    <t>75412</t>
  </si>
  <si>
    <t>Zakup strojów sportowych</t>
  </si>
  <si>
    <t>Montaż instalacji elektrycznej w Bibliotece</t>
  </si>
  <si>
    <t>92116</t>
  </si>
  <si>
    <t>Remot swietlicy</t>
  </si>
  <si>
    <t>Zakup strojów dla zespołu Kalinki</t>
  </si>
  <si>
    <t>92108</t>
  </si>
  <si>
    <t>Stary Łom</t>
  </si>
  <si>
    <t>Budowa zaplecza magazynowego w świetlicy - I etap stan surowy zamkniety</t>
  </si>
  <si>
    <t>Strupice</t>
  </si>
  <si>
    <t>Witków</t>
  </si>
  <si>
    <t>Wykonanie studni głębinowej z pompą, przy boisku sportowym</t>
  </si>
  <si>
    <t>Modernizacja zaplecza remizy OSP w Witkowie</t>
  </si>
  <si>
    <t>Zakup nagrzewnicy elektrycznej</t>
  </si>
  <si>
    <t>Zamienice</t>
  </si>
  <si>
    <t>Zakup szafy chłodniczej do kuchni w świetlicy</t>
  </si>
  <si>
    <t>- 167 000,00</t>
  </si>
  <si>
    <t>Wydatki inwestycyjne jednostek budżetowych</t>
  </si>
  <si>
    <t>4260</t>
  </si>
  <si>
    <t>Zakup energii</t>
  </si>
  <si>
    <t>4530</t>
  </si>
  <si>
    <t>Podatek od towarów i usług (VAT).</t>
  </si>
  <si>
    <t>Zakup materiałów i wyposażenia</t>
  </si>
  <si>
    <t>751</t>
  </si>
  <si>
    <t>75109</t>
  </si>
  <si>
    <t>Wybory do rad gmin, rad powiatów i sejmików województw, wybory wójtów, burmistrzów i prezydentów miast oraz referenda gminne, powiatowe i wojewódzkie</t>
  </si>
  <si>
    <t>Zakup usług pozostałych</t>
  </si>
  <si>
    <t>4410</t>
  </si>
  <si>
    <t>Podróże służbowe krajowe</t>
  </si>
  <si>
    <t>758</t>
  </si>
  <si>
    <t>75814</t>
  </si>
  <si>
    <t>Różne rozliczenia finansowe</t>
  </si>
  <si>
    <t>4430</t>
  </si>
  <si>
    <t>Różne opłaty i składki</t>
  </si>
  <si>
    <t>85154</t>
  </si>
  <si>
    <t>Przeciwdziałanie alkoholizmowi</t>
  </si>
  <si>
    <t>4610</t>
  </si>
  <si>
    <t>Koszty postępowania sądowego i prokuratorskiego</t>
  </si>
  <si>
    <t>90095</t>
  </si>
  <si>
    <t>6220</t>
  </si>
  <si>
    <t>Dotacje celowe z budżetu na finansowanie lub dofinansowanie kosztów realizacji inwestycji i zakupów inwestycyjnych innych jednostek sektora finansów publicznych</t>
  </si>
  <si>
    <t>Domy i ośrodki kultury, świetlice i kluby</t>
  </si>
  <si>
    <t>Biblioteki</t>
  </si>
  <si>
    <t>2830</t>
  </si>
  <si>
    <t>Dotacja celowa z budżetu na finansowanie lub dofinansowanie zadań zleconych do realizacji pozostałym jednostkom nie zaliczanym do sektora finansów publicznych</t>
  </si>
  <si>
    <t>Kultura i ochrona dziedzictwa narodowego</t>
  </si>
  <si>
    <t>Urzędy naczelnych organów władzy państwowej, kontroli i ochrony prawa oraz sądownictwa</t>
  </si>
  <si>
    <t>Różne rozliczenia</t>
  </si>
  <si>
    <t>Gospodarka komunalna i ochrona środowiska</t>
  </si>
  <si>
    <t>Ochrona zdrowia</t>
  </si>
  <si>
    <t>WYDATKI</t>
  </si>
  <si>
    <t>Załącznik Nr 2 do Uchwały Rady Gminy Chojnów</t>
  </si>
  <si>
    <t>PLAN PRZYCHODÓW I WYDATKÓW</t>
  </si>
  <si>
    <t>Plan przychodów na rok 2010</t>
  </si>
  <si>
    <t>Stan środków na początek roku</t>
  </si>
  <si>
    <t>§ 2650</t>
  </si>
  <si>
    <t>Dotacja przedmiotowa z budżetu Gminy na zadania bieżące (netto)*</t>
  </si>
  <si>
    <t>§ 0830</t>
  </si>
  <si>
    <t>Pozostałe przychody</t>
  </si>
  <si>
    <t>Plan wydatków na rok 2010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</si>
  <si>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</si>
  <si>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</si>
  <si>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</si>
  <si>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</si>
  <si>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</si>
  <si>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</si>
  <si>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</si>
  <si>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</si>
  <si>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</si>
  <si>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</si>
  <si>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</si>
  <si>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</si>
  <si>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</si>
  <si>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</si>
  <si>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</si>
  <si>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§ 4270</t>
  </si>
  <si>
    <t>Zakup usług remontowych.</t>
  </si>
  <si>
    <t>§ 4280</t>
  </si>
  <si>
    <t>Zakup usług zdrowotnych</t>
  </si>
  <si>
    <t>§ 4300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</si>
  <si>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</si>
  <si>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</si>
  <si>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</si>
  <si>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</si>
  <si>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</si>
  <si>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</si>
  <si>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</si>
  <si>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</si>
  <si>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</si>
  <si>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§ 4430</t>
  </si>
  <si>
    <t>§ 4440</t>
  </si>
  <si>
    <t>Odpisy na zakładowy fundusz świadczeń socjalnych</t>
  </si>
  <si>
    <t>§ 4480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</si>
  <si>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</si>
  <si>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</si>
  <si>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</si>
  <si>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</si>
  <si>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</si>
  <si>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</si>
  <si>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§ 4740</t>
  </si>
  <si>
    <t>Zakup materiałów papierniczych do sprzętu drukarskiego i urządzeń kserograficznych</t>
  </si>
  <si>
    <t>§ 4750</t>
  </si>
  <si>
    <t>Zakup akcesoriów komputerowych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</si>
  <si>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</si>
  <si>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</si>
  <si>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200.000,00</t>
    </r>
  </si>
  <si>
    <t>Załącznik nr 9</t>
  </si>
  <si>
    <t>do Uchwały Rady Gminy w Chojnowie</t>
  </si>
  <si>
    <t>LP</t>
  </si>
  <si>
    <t>TREŚĆ</t>
  </si>
  <si>
    <t>KWOTA</t>
  </si>
  <si>
    <t>1.</t>
  </si>
  <si>
    <t>WYNAGRODZENIA I POCHODNE</t>
  </si>
  <si>
    <t>2.</t>
  </si>
  <si>
    <t>ZAKUP MATERIAŁÓW I WYPOSAŻENIA</t>
  </si>
  <si>
    <t>3.</t>
  </si>
  <si>
    <t>ZAKUP POMOCY NAUKOWYCH I DYDAKTYCZNYCH</t>
  </si>
  <si>
    <t>4.</t>
  </si>
  <si>
    <t>ZAKUP USŁUG REMONTOWYCH I POZOSTAŁYCH</t>
  </si>
  <si>
    <t>5.</t>
  </si>
  <si>
    <t>USŁUGI TELEKOMUNIKACYJNE I POCZTOWE</t>
  </si>
  <si>
    <t>6.</t>
  </si>
  <si>
    <t>ZAKUP ENERGII</t>
  </si>
  <si>
    <t>7.</t>
  </si>
  <si>
    <t>PODRÓŻE SŁUŻBOWE KRAJOWE</t>
  </si>
  <si>
    <t>8.</t>
  </si>
  <si>
    <t>ODPIS NA ZAKŁADOWY FUNDUSZ ŚWIADCZEŃ SOCJALNYCH</t>
  </si>
  <si>
    <t>9.</t>
  </si>
  <si>
    <t>PODATEK OD NIERUCHOMOŚCI</t>
  </si>
  <si>
    <r>
      <t>Załącznik nr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10</t>
    </r>
  </si>
  <si>
    <t>nr XLIII/257/2009 z dnia 18 grudnia 2009</t>
  </si>
  <si>
    <t>DOTACJA PODMIOTOWA  Z BUDŻETU DLA INSTYTUCJI KULTURY - GMINNEGO OŚRODKA KULTURY I REKREACJI W PIOTROWICACH NA ROK 2010</t>
  </si>
  <si>
    <t>CEL</t>
  </si>
  <si>
    <t>ZAKUP MATERIAŁÓW I ENERGII</t>
  </si>
  <si>
    <t>ŚWIADCZENIA NA RZECZ PRACOWNIKÓW</t>
  </si>
  <si>
    <t>USŁUGI OBCE</t>
  </si>
  <si>
    <t>PODATKI I OPŁATY</t>
  </si>
  <si>
    <t>Załącznik Nr 6 do Uchwały Rady Gminy w Chojnowie                        Nr XLIII/257/2009 z dnia 18 grudnia 2009r.</t>
  </si>
  <si>
    <t>PLAN ZADAŃ INWESTYCYJNYCH NA ROK 2010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</si>
  <si>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</si>
  <si>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</si>
  <si>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</si>
  <si>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</si>
  <si>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</si>
  <si>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</si>
  <si>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</si>
  <si>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</si>
  <si>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Wodociąg Goliszów.</t>
  </si>
  <si>
    <t>Budowa kanalizacji sanitarnej  dla wsi Rokitki Etap II,</t>
  </si>
  <si>
    <t>Budowa sieci wodno - kanalizacyjnej dla wsi Pawlikowice etap II</t>
  </si>
  <si>
    <t>6057</t>
  </si>
  <si>
    <t>6059</t>
  </si>
  <si>
    <t>Wykonanie dokumentacji technicznej budowy kanalizacji sanitarnej dla wsi: Jerzmanowice etap I, Witków etap II, Groble etap III, Stary Łom etap IV, Krzywa etap V, Osetnica etap VI, Konradówka etap VII, Piotrowice etap VII</t>
  </si>
  <si>
    <t>Wykonanie przyłącza energetycznego pompowni w Gołocinie.</t>
  </si>
  <si>
    <t>Budowa Stacji Uzdatniania Wody w miejscowości Okmiany II</t>
  </si>
  <si>
    <t>Wykonanie projektu przyłącza energetycznego oczyszczalni ścieków w Zamienicach</t>
  </si>
  <si>
    <t>Modernizacja sieci wodociągowej Konradówka - Gołaczów</t>
  </si>
  <si>
    <t>Modernizacja sieci wodno - kanalizacyjnej Dobroszów Siedliska</t>
  </si>
  <si>
    <t>Remont drogi gminnej w Niedźwiedzicach</t>
  </si>
  <si>
    <t>Budowa chodnika we wsi Rokitki - etap I wraz z poszerzeniem jezdni drogi - etap II</t>
  </si>
  <si>
    <t>Remont dróg gminnych w miejscowości Osetnica oraz w miejscowości Jaroszówka</t>
  </si>
  <si>
    <t>Remont drogi gminnej w miejscowości Okmiany</t>
  </si>
  <si>
    <t>Adaptacja budynku biblioteki gminnej na mieszkania</t>
  </si>
  <si>
    <t>Zakup  gruntów  ANR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</si>
  <si>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</si>
  <si>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</si>
  <si>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</si>
  <si>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Modernizacja Remizy OSP w Niedżwiedzicach</t>
  </si>
  <si>
    <t>Zakup gruntów przyległych do Remizy OSP w Krzywej</t>
  </si>
  <si>
    <t>Wykonanie tablicy pamiątkowej dla projektu pn.: "Budowa sali sportowej przy Szkole Podstawowej w  Krzywej 52"</t>
  </si>
  <si>
    <t>Zakup pieca CO do Szkoły Podstawowej w Okmianach</t>
  </si>
  <si>
    <t>Zakup punktów oświetleniowych na terenie miejscowości: Groble, Konradówka - Piotrowice, Michów, Osetnica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</si>
  <si>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</si>
  <si>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</si>
  <si>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</si>
  <si>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</si>
  <si>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</si>
  <si>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Wykonanie projektu pn.:Remont Gminnego Ośrodka Kultury i Rekreacji w Piotrowicach obejmujący: Inwentaryzację architektoniczną budynku, projekt wymiany okien, projekt wymiany sieci wodnej, kanalizacyjnej, elektrycznej oraz centralnego ogrzewania.</t>
  </si>
  <si>
    <t>Remont Gminnego Ośrodka Kultury i Rekreacji w Piotrowicach obejmujący wymianę okien - etap I</t>
  </si>
  <si>
    <t>Dotacja na budowę punktu bibliotecznego wraz z zapleczem szkoleniowo - warsztatowym we wsi Witków</t>
  </si>
  <si>
    <t>Dotacja na modernizację ogrzewania Gminnej Biblioteki Publicznej w Chojnowie z/s w Krzywej Filia w Dobroszowie i Białej</t>
  </si>
  <si>
    <t>Budowa kompleksu boisk sportowych w ramach programu "Moje Boisko - Orlik 2012" (boisko piłkarskie oraz boisko wielofunkcyjne wraz z zapleczem sanitarno - szatniowym) przy Zespole Szkolno - Przedszkolnym w Rokitkach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</si>
  <si>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</si>
  <si>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</si>
  <si>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</si>
  <si>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</si>
  <si>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</si>
  <si>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Renowacja murawy boiska we wsi Krzywa</t>
  </si>
  <si>
    <t>Wykonanie przyłączy do boiska sportowego we wsi Krzywa</t>
  </si>
  <si>
    <t>Wyposażenie boiska sportowego w zaplecze kontenerowe socjalne we wsi Budziwojów</t>
  </si>
  <si>
    <t>Wykonanie przyłączy do boiska sportowego we wsi Budziwojów</t>
  </si>
  <si>
    <t>Zakup kosiarki do koszenia na boisku sportowym w Goliszowie</t>
  </si>
  <si>
    <t>*</t>
  </si>
  <si>
    <t>Załącznik nr 15 do Uchwały Nr XLIII/257/2009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</si>
  <si>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</si>
  <si>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</si>
  <si>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</si>
  <si>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</si>
  <si>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</si>
  <si>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</si>
  <si>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</si>
  <si>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</si>
  <si>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</si>
  <si>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UE</t>
  </si>
  <si>
    <t>Kredyty,  pożyczki</t>
  </si>
  <si>
    <t>KANALIZACJA I WODOCIĄGI</t>
  </si>
  <si>
    <t>Wykonanie projekt przyłącza energetycznego oczyszczalni ścieków w Zamienicach</t>
  </si>
  <si>
    <t>x</t>
  </si>
  <si>
    <t xml:space="preserve">Budowa sieci kanalizacji sanitarnej dla wsi Zamienice etap I </t>
  </si>
  <si>
    <t>Budowa sieci kanalizacji sanitarnej dla wsi Zamienice kolonia i Rokitki kolonia Brzozy</t>
  </si>
  <si>
    <t>Budowa oczyszczalni ścieków we wsi Zamienice etap V</t>
  </si>
  <si>
    <t>Budowa SUW w miejscowości Okmiany</t>
  </si>
  <si>
    <t>DROGI</t>
  </si>
  <si>
    <t xml:space="preserve">Remont drogi gminnej w Niedźwiedzicach </t>
  </si>
  <si>
    <t>Wykonanie drogi gminnej w miejscowości Gołocin</t>
  </si>
  <si>
    <t>BUDOWNICTWO</t>
  </si>
  <si>
    <t>INFRASTRUKTURA WIEJSKA</t>
  </si>
  <si>
    <t>2010</t>
  </si>
  <si>
    <t>§ 4460</t>
  </si>
  <si>
    <t>Podatek dochodowy od osób prawnych</t>
  </si>
  <si>
    <t>§ 4500</t>
  </si>
  <si>
    <t>Pozostałe podatki na rzecz budżetów JST</t>
  </si>
  <si>
    <t>§ 4780</t>
  </si>
  <si>
    <t>Składki na Fundusz Emerytur Pomostowych</t>
  </si>
  <si>
    <t>Gminnego Zakładu Gospodarki Komunalnej i Mieszkaniowej w Chojnowie                           na rok 2010</t>
  </si>
  <si>
    <t>Załącznik Nr 8 do Uchwały Rady Gminy w Chojnowie                                                                                                    Nr XLIII/257/2009 z dnia  18 grudnia 2009</t>
  </si>
  <si>
    <t>nr XLIII/257/2009 z dnia  18 grudnia 2009</t>
  </si>
  <si>
    <t>DOTACJA PODMIOTOWA   I  INWESTYCYJNA Z BUDŻETU DLA INSTYTUCJI KULTURY - BIBLIOTEKI NA ROK 2010</t>
  </si>
  <si>
    <t>Nr II/11/2010 z dnia  14 grudnia 2010r.</t>
  </si>
  <si>
    <t>Załącznik Nr 3 do Uchwały Rady Gminy Chojnów Nr II/11/2010 z dnia 14grudnia 2010r.</t>
  </si>
  <si>
    <t>Załącznik Nr 4 do Uchwały Rady Gminy Chojnów Nr II/11/2010 z dnia 14 grudnia 2010r.</t>
  </si>
  <si>
    <t>Załącznik Nr 5 do Uchwały Rady Gminy Chojnów Nr II/11/2010 z dnia 14 grudnia 2010r.</t>
  </si>
  <si>
    <t>Załącznik Nr 6 do Uchwały Rady Gminy Chojnów</t>
  </si>
  <si>
    <t>Nr II/11/2010 z dnia 14 grudnia 2010r.</t>
  </si>
  <si>
    <t>Załącznik Nr 7  do Uchwały Rady Gminy Chojnów                                             Nr II/11/2010 z dnia 14 grudnia 2010r.</t>
  </si>
  <si>
    <t>Załącznik Nr 8 do Uchwały Rady Gminy Chojnów Nr II/11/2010z dnia 14 grudnia 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</si>
</sst>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,??0.00"/>
    <numFmt numFmtId="165" formatCode="_-* #,##0\ _z_ł_-;\-* #,##0\ _z_ł_-;_-* &quot;-&quot;??\ _z_ł_-;_-@_-"/>
  </numFmts>
  <fonts count="3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7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5"/>
      <name val="Arial"/>
      <family val="0"/>
    </font>
    <font>
      <b/>
      <sz val="4"/>
      <name val="Arial"/>
      <family val="0"/>
    </font>
    <font>
      <b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double"/>
      <top style="medium"/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double"/>
      <bottom style="thin"/>
    </border>
  </borders>
  <cellStyleXfs count="16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464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3" fontId="13" fillId="0" borderId="1" xfId="15" applyFont="1" applyBorder="1" applyAlignment="1">
      <alignment horizontal="center" vertical="center"/>
    </xf>
    <xf numFmtId="43" fontId="13" fillId="0" borderId="2" xfId="15" applyFont="1" applyBorder="1" applyAlignment="1">
      <alignment horizontal="center" vertical="center"/>
    </xf>
    <xf numFmtId="43" fontId="13" fillId="0" borderId="2" xfId="15" applyFont="1" applyBorder="1" applyAlignment="1">
      <alignment vertical="center"/>
    </xf>
    <xf numFmtId="43" fontId="13" fillId="0" borderId="3" xfId="15" applyFont="1" applyBorder="1" applyAlignment="1">
      <alignment horizontal="center" vertical="center"/>
    </xf>
    <xf numFmtId="49" fontId="5" fillId="2" borderId="4" xfId="0" applyFont="1" applyBorder="1" applyAlignment="1">
      <alignment horizontal="center" vertical="center" wrapText="1"/>
    </xf>
    <xf numFmtId="49" fontId="9" fillId="2" borderId="5" xfId="0" applyFont="1" applyBorder="1" applyAlignment="1">
      <alignment horizontal="center" vertical="center" wrapText="1"/>
    </xf>
    <xf numFmtId="49" fontId="5" fillId="2" borderId="5" xfId="0" applyFont="1" applyBorder="1" applyAlignment="1">
      <alignment horizontal="center" vertical="center" wrapText="1"/>
    </xf>
    <xf numFmtId="43" fontId="5" fillId="2" borderId="5" xfId="0" applyNumberFormat="1" applyBorder="1" applyAlignment="1">
      <alignment vertical="center" wrapText="1"/>
    </xf>
    <xf numFmtId="43" fontId="5" fillId="2" borderId="6" xfId="0" applyNumberFormat="1" applyBorder="1" applyAlignment="1">
      <alignment vertical="center" wrapText="1"/>
    </xf>
    <xf numFmtId="49" fontId="4" fillId="3" borderId="4" xfId="0" applyFont="1" applyBorder="1" applyAlignment="1">
      <alignment horizontal="center" vertical="center" wrapText="1"/>
    </xf>
    <xf numFmtId="49" fontId="4" fillId="4" borderId="5" xfId="0" applyFont="1" applyBorder="1" applyAlignment="1">
      <alignment horizontal="center" vertical="center" wrapText="1"/>
    </xf>
    <xf numFmtId="49" fontId="9" fillId="4" borderId="5" xfId="0" applyFont="1" applyBorder="1" applyAlignment="1">
      <alignment horizontal="center" vertical="center" wrapText="1"/>
    </xf>
    <xf numFmtId="43" fontId="6" fillId="4" borderId="5" xfId="0" applyNumberFormat="1" applyBorder="1" applyAlignment="1">
      <alignment vertical="center" wrapText="1"/>
    </xf>
    <xf numFmtId="43" fontId="6" fillId="4" borderId="6" xfId="0" applyNumberFormat="1" applyBorder="1" applyAlignment="1">
      <alignment vertical="center" wrapText="1"/>
    </xf>
    <xf numFmtId="49" fontId="4" fillId="3" borderId="5" xfId="0" applyFont="1" applyBorder="1" applyAlignment="1">
      <alignment horizontal="center" vertical="center" wrapText="1"/>
    </xf>
    <xf numFmtId="43" fontId="6" fillId="3" borderId="5" xfId="0" applyNumberFormat="1" applyBorder="1" applyAlignment="1">
      <alignment vertical="center" wrapText="1"/>
    </xf>
    <xf numFmtId="43" fontId="6" fillId="3" borderId="6" xfId="0" applyNumberFormat="1" applyBorder="1" applyAlignment="1">
      <alignment vertical="center" wrapText="1"/>
    </xf>
    <xf numFmtId="49" fontId="4" fillId="3" borderId="7" xfId="0" applyFont="1" applyBorder="1" applyAlignment="1">
      <alignment horizontal="center" vertical="center" wrapText="1"/>
    </xf>
    <xf numFmtId="49" fontId="4" fillId="3" borderId="8" xfId="0" applyFont="1" applyBorder="1" applyAlignment="1">
      <alignment horizontal="center" vertical="center" wrapText="1"/>
    </xf>
    <xf numFmtId="43" fontId="6" fillId="3" borderId="8" xfId="0" applyNumberFormat="1" applyBorder="1" applyAlignment="1">
      <alignment vertical="center" wrapText="1"/>
    </xf>
    <xf numFmtId="43" fontId="6" fillId="3" borderId="9" xfId="0" applyNumberFormat="1" applyBorder="1" applyAlignment="1">
      <alignment vertical="center" wrapText="1"/>
    </xf>
    <xf numFmtId="49" fontId="2" fillId="3" borderId="10" xfId="0" applyBorder="1" applyAlignment="1">
      <alignment vertical="center" wrapText="1"/>
    </xf>
    <xf numFmtId="49" fontId="2" fillId="3" borderId="11" xfId="0" applyBorder="1" applyAlignment="1">
      <alignment vertical="center" wrapText="1"/>
    </xf>
    <xf numFmtId="49" fontId="2" fillId="3" borderId="12" xfId="0" applyBorder="1" applyAlignment="1">
      <alignment vertical="center" wrapText="1"/>
    </xf>
    <xf numFmtId="49" fontId="2" fillId="3" borderId="0" xfId="0" applyBorder="1" applyAlignment="1">
      <alignment vertical="center" wrapText="1"/>
    </xf>
    <xf numFmtId="43" fontId="7" fillId="3" borderId="13" xfId="15" applyNumberFormat="1" applyFont="1" applyBorder="1" applyAlignment="1">
      <alignment horizontal="center" vertical="center" wrapText="1"/>
    </xf>
    <xf numFmtId="43" fontId="7" fillId="3" borderId="13" xfId="0" applyNumberFormat="1" applyBorder="1" applyAlignment="1">
      <alignment vertical="center" wrapText="1"/>
    </xf>
    <xf numFmtId="43" fontId="7" fillId="3" borderId="14" xfId="0" applyNumberFormat="1" applyBorder="1" applyAlignment="1">
      <alignment vertical="center" wrapText="1"/>
    </xf>
    <xf numFmtId="49" fontId="0" fillId="3" borderId="0" xfId="0" applyBorder="1" applyAlignment="1">
      <alignment wrapText="1"/>
    </xf>
    <xf numFmtId="0" fontId="1" fillId="0" borderId="0" xfId="0" applyNumberFormat="1" applyFill="1" applyBorder="1" applyAlignment="1" applyProtection="1">
      <alignment/>
      <protection locked="0"/>
    </xf>
    <xf numFmtId="49" fontId="0" fillId="3" borderId="0" xfId="0" applyBorder="1" applyAlignment="1">
      <alignment wrapText="1"/>
    </xf>
    <xf numFmtId="49" fontId="0" fillId="3" borderId="0" xfId="0" applyBorder="1" applyAlignment="1">
      <alignment wrapText="1"/>
    </xf>
    <xf numFmtId="49" fontId="0" fillId="3" borderId="0" xfId="0" applyBorder="1" applyAlignment="1">
      <alignment vertical="center" wrapText="1"/>
    </xf>
    <xf numFmtId="49" fontId="0" fillId="3" borderId="0" xfId="0" applyBorder="1" applyAlignment="1">
      <alignment vertical="center" wrapText="1"/>
    </xf>
    <xf numFmtId="49" fontId="12" fillId="5" borderId="15" xfId="15" applyNumberFormat="1" applyFont="1" applyFill="1" applyBorder="1" applyAlignment="1">
      <alignment horizontal="center" vertical="center"/>
    </xf>
    <xf numFmtId="43" fontId="8" fillId="5" borderId="16" xfId="15" applyNumberFormat="1" applyFont="1" applyFill="1" applyBorder="1" applyAlignment="1">
      <alignment vertical="center"/>
    </xf>
    <xf numFmtId="43" fontId="8" fillId="5" borderId="17" xfId="15" applyNumberFormat="1" applyFont="1" applyFill="1" applyBorder="1" applyAlignment="1">
      <alignment vertical="center"/>
    </xf>
    <xf numFmtId="43" fontId="11" fillId="0" borderId="0" xfId="15" applyFill="1" applyBorder="1" applyAlignment="1">
      <alignment/>
    </xf>
    <xf numFmtId="43" fontId="12" fillId="5" borderId="18" xfId="15" applyFont="1" applyFill="1" applyBorder="1" applyAlignment="1">
      <alignment vertical="center"/>
    </xf>
    <xf numFmtId="43" fontId="12" fillId="5" borderId="19" xfId="15" applyNumberFormat="1" applyFont="1" applyFill="1" applyBorder="1" applyAlignment="1">
      <alignment vertical="center"/>
    </xf>
    <xf numFmtId="43" fontId="15" fillId="5" borderId="20" xfId="15" applyNumberFormat="1" applyFont="1" applyFill="1" applyBorder="1" applyAlignment="1">
      <alignment vertical="center"/>
    </xf>
    <xf numFmtId="164" fontId="15" fillId="5" borderId="21" xfId="15" applyNumberFormat="1" applyFont="1" applyFill="1" applyBorder="1" applyAlignment="1">
      <alignment vertical="center"/>
    </xf>
    <xf numFmtId="43" fontId="1" fillId="0" borderId="0" xfId="0" applyNumberFormat="1" applyFill="1" applyBorder="1" applyAlignment="1" applyProtection="1">
      <alignment horizontal="left"/>
      <protection locked="0"/>
    </xf>
    <xf numFmtId="49" fontId="5" fillId="2" borderId="5" xfId="0" applyBorder="1" applyAlignment="1">
      <alignment horizontal="justify" vertical="center" wrapText="1"/>
    </xf>
    <xf numFmtId="49" fontId="6" fillId="3" borderId="5" xfId="0" applyBorder="1" applyAlignment="1">
      <alignment horizontal="justify" vertical="center" wrapText="1"/>
    </xf>
    <xf numFmtId="49" fontId="6" fillId="3" borderId="8" xfId="0" applyBorder="1" applyAlignment="1">
      <alignment horizontal="justify" vertical="center" wrapText="1"/>
    </xf>
    <xf numFmtId="43" fontId="0" fillId="0" borderId="0" xfId="15" applyAlignment="1">
      <alignment/>
    </xf>
    <xf numFmtId="43" fontId="18" fillId="6" borderId="22" xfId="15" applyFont="1" applyFill="1" applyBorder="1" applyAlignment="1">
      <alignment horizontal="center" vertical="center"/>
    </xf>
    <xf numFmtId="43" fontId="12" fillId="6" borderId="23" xfId="15" applyFont="1" applyFill="1" applyBorder="1" applyAlignment="1">
      <alignment horizontal="center" vertical="center" wrapText="1"/>
    </xf>
    <xf numFmtId="43" fontId="18" fillId="6" borderId="24" xfId="15" applyFont="1" applyFill="1" applyBorder="1" applyAlignment="1">
      <alignment horizontal="center" vertical="center"/>
    </xf>
    <xf numFmtId="43" fontId="18" fillId="6" borderId="24" xfId="15" applyFont="1" applyFill="1" applyBorder="1" applyAlignment="1">
      <alignment horizontal="center" vertical="center" wrapText="1"/>
    </xf>
    <xf numFmtId="43" fontId="18" fillId="6" borderId="25" xfId="15" applyFont="1" applyFill="1" applyBorder="1" applyAlignment="1">
      <alignment horizontal="center" vertical="center" wrapText="1"/>
    </xf>
    <xf numFmtId="43" fontId="0" fillId="0" borderId="0" xfId="15" applyBorder="1" applyAlignment="1">
      <alignment/>
    </xf>
    <xf numFmtId="49" fontId="0" fillId="0" borderId="26" xfId="15" applyNumberFormat="1" applyFont="1" applyBorder="1" applyAlignment="1">
      <alignment horizontal="justify" vertical="center"/>
    </xf>
    <xf numFmtId="49" fontId="0" fillId="0" borderId="26" xfId="15" applyNumberFormat="1" applyFont="1" applyBorder="1" applyAlignment="1">
      <alignment horizontal="center" vertical="center"/>
    </xf>
    <xf numFmtId="49" fontId="0" fillId="0" borderId="26" xfId="15" applyNumberFormat="1" applyBorder="1" applyAlignment="1">
      <alignment horizontal="center" vertical="center"/>
    </xf>
    <xf numFmtId="43" fontId="0" fillId="0" borderId="26" xfId="15" applyBorder="1" applyAlignment="1">
      <alignment vertical="center"/>
    </xf>
    <xf numFmtId="165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49" fontId="0" fillId="0" borderId="27" xfId="15" applyNumberFormat="1" applyFont="1" applyBorder="1" applyAlignment="1">
      <alignment horizontal="justify" vertical="center"/>
    </xf>
    <xf numFmtId="49" fontId="0" fillId="0" borderId="27" xfId="15" applyNumberFormat="1" applyFont="1" applyBorder="1" applyAlignment="1">
      <alignment horizontal="center" vertical="center"/>
    </xf>
    <xf numFmtId="49" fontId="0" fillId="0" borderId="27" xfId="15" applyNumberFormat="1" applyBorder="1" applyAlignment="1">
      <alignment horizontal="center" vertical="center"/>
    </xf>
    <xf numFmtId="43" fontId="0" fillId="0" borderId="27" xfId="15" applyBorder="1" applyAlignment="1">
      <alignment vertical="center"/>
    </xf>
    <xf numFmtId="49" fontId="0" fillId="0" borderId="28" xfId="15" applyNumberFormat="1" applyFont="1" applyBorder="1" applyAlignment="1">
      <alignment horizontal="justify" vertical="center"/>
    </xf>
    <xf numFmtId="49" fontId="0" fillId="0" borderId="28" xfId="15" applyNumberFormat="1" applyFont="1" applyBorder="1" applyAlignment="1">
      <alignment horizontal="center" vertical="center"/>
    </xf>
    <xf numFmtId="49" fontId="0" fillId="0" borderId="28" xfId="15" applyNumberFormat="1" applyBorder="1" applyAlignment="1">
      <alignment horizontal="center" vertical="center"/>
    </xf>
    <xf numFmtId="43" fontId="0" fillId="0" borderId="28" xfId="15" applyBorder="1" applyAlignment="1">
      <alignment vertical="center"/>
    </xf>
    <xf numFmtId="43" fontId="0" fillId="0" borderId="29" xfId="15" applyBorder="1" applyAlignment="1">
      <alignment vertical="center"/>
    </xf>
    <xf numFmtId="49" fontId="0" fillId="0" borderId="30" xfId="15" applyNumberFormat="1" applyFont="1" applyBorder="1" applyAlignment="1">
      <alignment horizontal="justify" vertical="center"/>
    </xf>
    <xf numFmtId="49" fontId="0" fillId="0" borderId="29" xfId="15" applyNumberFormat="1" applyFont="1" applyBorder="1" applyAlignment="1">
      <alignment horizontal="center" vertical="center"/>
    </xf>
    <xf numFmtId="49" fontId="0" fillId="0" borderId="30" xfId="15" applyNumberFormat="1" applyBorder="1" applyAlignment="1">
      <alignment horizontal="center" vertical="center"/>
    </xf>
    <xf numFmtId="49" fontId="0" fillId="0" borderId="30" xfId="15" applyNumberFormat="1" applyFont="1" applyBorder="1" applyAlignment="1">
      <alignment horizontal="center" vertical="center"/>
    </xf>
    <xf numFmtId="43" fontId="0" fillId="0" borderId="30" xfId="15" applyBorder="1" applyAlignment="1">
      <alignment vertical="center"/>
    </xf>
    <xf numFmtId="43" fontId="10" fillId="6" borderId="31" xfId="15" applyFont="1" applyFill="1" applyBorder="1" applyAlignment="1">
      <alignment horizontal="center" vertical="center" wrapText="1"/>
    </xf>
    <xf numFmtId="43" fontId="0" fillId="0" borderId="32" xfId="15" applyBorder="1" applyAlignment="1">
      <alignment vertical="center"/>
    </xf>
    <xf numFmtId="49" fontId="0" fillId="0" borderId="33" xfId="15" applyNumberFormat="1" applyFont="1" applyBorder="1" applyAlignment="1">
      <alignment horizontal="justify" vertical="center"/>
    </xf>
    <xf numFmtId="49" fontId="0" fillId="0" borderId="33" xfId="15" applyNumberFormat="1" applyFont="1" applyBorder="1" applyAlignment="1">
      <alignment horizontal="center" vertical="center"/>
    </xf>
    <xf numFmtId="49" fontId="0" fillId="0" borderId="33" xfId="15" applyNumberFormat="1" applyBorder="1" applyAlignment="1">
      <alignment horizontal="center" vertical="center"/>
    </xf>
    <xf numFmtId="43" fontId="0" fillId="0" borderId="33" xfId="15" applyBorder="1" applyAlignment="1">
      <alignment vertical="center"/>
    </xf>
    <xf numFmtId="43" fontId="0" fillId="0" borderId="34" xfId="15" applyBorder="1" applyAlignment="1">
      <alignment vertical="center"/>
    </xf>
    <xf numFmtId="43" fontId="10" fillId="6" borderId="35" xfId="15" applyFont="1" applyFill="1" applyBorder="1" applyAlignment="1">
      <alignment horizontal="center" vertical="center" wrapText="1"/>
    </xf>
    <xf numFmtId="49" fontId="0" fillId="0" borderId="32" xfId="15" applyNumberFormat="1" applyFont="1" applyBorder="1" applyAlignment="1">
      <alignment horizontal="center" vertical="center"/>
    </xf>
    <xf numFmtId="49" fontId="0" fillId="0" borderId="36" xfId="15" applyNumberFormat="1" applyFont="1" applyBorder="1" applyAlignment="1">
      <alignment horizontal="justify" vertical="center"/>
    </xf>
    <xf numFmtId="49" fontId="0" fillId="0" borderId="36" xfId="15" applyNumberFormat="1" applyFont="1" applyBorder="1" applyAlignment="1">
      <alignment horizontal="center" vertical="center"/>
    </xf>
    <xf numFmtId="43" fontId="0" fillId="0" borderId="37" xfId="15" applyBorder="1" applyAlignment="1">
      <alignment vertical="center"/>
    </xf>
    <xf numFmtId="49" fontId="0" fillId="0" borderId="32" xfId="15" applyNumberFormat="1" applyFont="1" applyBorder="1" applyAlignment="1">
      <alignment horizontal="justify" vertical="center"/>
    </xf>
    <xf numFmtId="49" fontId="0" fillId="0" borderId="32" xfId="15" applyNumberFormat="1" applyBorder="1" applyAlignment="1">
      <alignment horizontal="center" vertical="center"/>
    </xf>
    <xf numFmtId="49" fontId="0" fillId="0" borderId="38" xfId="15" applyNumberFormat="1" applyFont="1" applyBorder="1" applyAlignment="1">
      <alignment horizontal="justify" vertical="center"/>
    </xf>
    <xf numFmtId="49" fontId="0" fillId="0" borderId="38" xfId="15" applyNumberFormat="1" applyFont="1" applyBorder="1" applyAlignment="1">
      <alignment horizontal="center" vertical="center"/>
    </xf>
    <xf numFmtId="49" fontId="0" fillId="0" borderId="38" xfId="15" applyNumberFormat="1" applyBorder="1" applyAlignment="1">
      <alignment horizontal="center" vertical="center"/>
    </xf>
    <xf numFmtId="43" fontId="0" fillId="0" borderId="38" xfId="15" applyBorder="1" applyAlignment="1">
      <alignment vertical="center"/>
    </xf>
    <xf numFmtId="49" fontId="0" fillId="0" borderId="39" xfId="15" applyNumberFormat="1" applyFont="1" applyBorder="1" applyAlignment="1">
      <alignment horizontal="justify" vertical="center"/>
    </xf>
    <xf numFmtId="49" fontId="0" fillId="0" borderId="39" xfId="15" applyNumberFormat="1" applyFont="1" applyBorder="1" applyAlignment="1">
      <alignment horizontal="center" vertical="center"/>
    </xf>
    <xf numFmtId="49" fontId="0" fillId="0" borderId="39" xfId="15" applyNumberFormat="1" applyBorder="1" applyAlignment="1">
      <alignment horizontal="center" vertical="center"/>
    </xf>
    <xf numFmtId="43" fontId="0" fillId="0" borderId="39" xfId="15" applyBorder="1" applyAlignment="1">
      <alignment vertical="center"/>
    </xf>
    <xf numFmtId="43" fontId="0" fillId="0" borderId="40" xfId="15" applyBorder="1" applyAlignment="1">
      <alignment vertical="center"/>
    </xf>
    <xf numFmtId="49" fontId="0" fillId="0" borderId="30" xfId="15" applyNumberFormat="1" applyFont="1" applyFill="1" applyBorder="1" applyAlignment="1">
      <alignment horizontal="center" vertical="center"/>
    </xf>
    <xf numFmtId="49" fontId="0" fillId="0" borderId="29" xfId="15" applyNumberFormat="1" applyFont="1" applyBorder="1" applyAlignment="1">
      <alignment horizontal="justify" vertical="center"/>
    </xf>
    <xf numFmtId="49" fontId="0" fillId="0" borderId="29" xfId="15" applyNumberFormat="1" applyBorder="1" applyAlignment="1">
      <alignment horizontal="center" vertical="center"/>
    </xf>
    <xf numFmtId="43" fontId="10" fillId="6" borderId="41" xfId="15" applyFont="1" applyFill="1" applyBorder="1" applyAlignment="1">
      <alignment horizontal="center" vertical="center" wrapText="1"/>
    </xf>
    <xf numFmtId="43" fontId="0" fillId="0" borderId="42" xfId="15" applyBorder="1" applyAlignment="1">
      <alignment vertical="center"/>
    </xf>
    <xf numFmtId="49" fontId="0" fillId="0" borderId="43" xfId="15" applyNumberFormat="1" applyFont="1" applyBorder="1" applyAlignment="1">
      <alignment horizontal="justify" vertical="center"/>
    </xf>
    <xf numFmtId="49" fontId="0" fillId="0" borderId="43" xfId="15" applyNumberFormat="1" applyFont="1" applyBorder="1" applyAlignment="1">
      <alignment horizontal="center" vertical="center"/>
    </xf>
    <xf numFmtId="49" fontId="0" fillId="0" borderId="43" xfId="15" applyNumberFormat="1" applyBorder="1" applyAlignment="1">
      <alignment horizontal="center" vertical="center"/>
    </xf>
    <xf numFmtId="43" fontId="0" fillId="0" borderId="43" xfId="15" applyBorder="1" applyAlignment="1">
      <alignment vertical="center"/>
    </xf>
    <xf numFmtId="43" fontId="0" fillId="0" borderId="44" xfId="15" applyBorder="1" applyAlignment="1">
      <alignment vertical="center"/>
    </xf>
    <xf numFmtId="49" fontId="0" fillId="0" borderId="27" xfId="15" applyNumberFormat="1" applyFont="1" applyFill="1" applyBorder="1" applyAlignment="1">
      <alignment horizontal="center" vertical="center"/>
    </xf>
    <xf numFmtId="49" fontId="0" fillId="0" borderId="28" xfId="15" applyNumberFormat="1" applyFont="1" applyFill="1" applyBorder="1" applyAlignment="1">
      <alignment horizontal="center" vertical="center"/>
    </xf>
    <xf numFmtId="49" fontId="0" fillId="0" borderId="30" xfId="15" applyNumberFormat="1" applyFont="1" applyFill="1" applyBorder="1" applyAlignment="1">
      <alignment horizontal="justify" vertical="center"/>
    </xf>
    <xf numFmtId="49" fontId="0" fillId="0" borderId="30" xfId="15" applyNumberFormat="1" applyFill="1" applyBorder="1" applyAlignment="1">
      <alignment horizontal="center" vertical="center"/>
    </xf>
    <xf numFmtId="43" fontId="0" fillId="0" borderId="30" xfId="15" applyFill="1" applyBorder="1" applyAlignment="1">
      <alignment vertical="center"/>
    </xf>
    <xf numFmtId="49" fontId="0" fillId="0" borderId="33" xfId="15" applyNumberFormat="1" applyFont="1" applyFill="1" applyBorder="1" applyAlignment="1">
      <alignment horizontal="center" vertical="center"/>
    </xf>
    <xf numFmtId="49" fontId="0" fillId="0" borderId="33" xfId="15" applyNumberFormat="1" applyFill="1" applyBorder="1" applyAlignment="1">
      <alignment horizontal="center" vertical="center"/>
    </xf>
    <xf numFmtId="43" fontId="0" fillId="0" borderId="33" xfId="15" applyFill="1" applyBorder="1" applyAlignment="1">
      <alignment vertical="center"/>
    </xf>
    <xf numFmtId="49" fontId="0" fillId="0" borderId="39" xfId="15" applyNumberFormat="1" applyFont="1" applyFill="1" applyBorder="1" applyAlignment="1">
      <alignment horizontal="center" vertical="center"/>
    </xf>
    <xf numFmtId="49" fontId="0" fillId="0" borderId="27" xfId="15" applyNumberFormat="1" applyFill="1" applyBorder="1" applyAlignment="1">
      <alignment horizontal="center" vertical="center"/>
    </xf>
    <xf numFmtId="43" fontId="0" fillId="0" borderId="27" xfId="15" applyFill="1" applyBorder="1" applyAlignment="1">
      <alignment vertical="center"/>
    </xf>
    <xf numFmtId="43" fontId="10" fillId="6" borderId="45" xfId="15" applyFont="1" applyFill="1" applyBorder="1" applyAlignment="1">
      <alignment horizontal="center" vertical="center" wrapText="1"/>
    </xf>
    <xf numFmtId="43" fontId="0" fillId="0" borderId="46" xfId="15" applyBorder="1" applyAlignment="1">
      <alignment vertical="center"/>
    </xf>
    <xf numFmtId="49" fontId="0" fillId="0" borderId="47" xfId="15" applyNumberFormat="1" applyFont="1" applyBorder="1" applyAlignment="1">
      <alignment horizontal="justify" vertical="center"/>
    </xf>
    <xf numFmtId="49" fontId="0" fillId="0" borderId="47" xfId="15" applyNumberFormat="1" applyFont="1" applyBorder="1" applyAlignment="1">
      <alignment horizontal="center" vertical="center"/>
    </xf>
    <xf numFmtId="49" fontId="0" fillId="0" borderId="47" xfId="15" applyNumberFormat="1" applyBorder="1" applyAlignment="1">
      <alignment horizontal="center" vertical="center"/>
    </xf>
    <xf numFmtId="43" fontId="0" fillId="0" borderId="47" xfId="15" applyBorder="1" applyAlignment="1">
      <alignment vertical="center"/>
    </xf>
    <xf numFmtId="43" fontId="0" fillId="0" borderId="48" xfId="15" applyBorder="1" applyAlignment="1">
      <alignment vertical="center"/>
    </xf>
    <xf numFmtId="43" fontId="10" fillId="0" borderId="49" xfId="15" applyFont="1" applyBorder="1" applyAlignment="1">
      <alignment horizontal="center" vertical="center" wrapText="1"/>
    </xf>
    <xf numFmtId="43" fontId="12" fillId="0" borderId="50" xfId="15" applyFont="1" applyBorder="1" applyAlignment="1">
      <alignment vertical="center"/>
    </xf>
    <xf numFmtId="49" fontId="0" fillId="0" borderId="51" xfId="15" applyNumberFormat="1" applyBorder="1" applyAlignment="1">
      <alignment horizontal="justify" vertical="center"/>
    </xf>
    <xf numFmtId="49" fontId="0" fillId="0" borderId="52" xfId="15" applyNumberFormat="1" applyBorder="1" applyAlignment="1">
      <alignment horizontal="justify" vertical="center"/>
    </xf>
    <xf numFmtId="43" fontId="12" fillId="0" borderId="49" xfId="15" applyNumberFormat="1" applyFont="1" applyBorder="1" applyAlignment="1">
      <alignment horizontal="justify" vertical="center"/>
    </xf>
    <xf numFmtId="43" fontId="12" fillId="0" borderId="50" xfId="15" applyNumberFormat="1" applyFont="1" applyBorder="1" applyAlignment="1">
      <alignment horizontal="justify" vertical="center"/>
    </xf>
    <xf numFmtId="43" fontId="0" fillId="0" borderId="53" xfId="15" applyBorder="1" applyAlignment="1">
      <alignment vertical="center"/>
    </xf>
    <xf numFmtId="43" fontId="12" fillId="0" borderId="54" xfId="15" applyFont="1" applyBorder="1" applyAlignment="1">
      <alignment vertical="center"/>
    </xf>
    <xf numFmtId="43" fontId="0" fillId="0" borderId="0" xfId="15" applyBorder="1" applyAlignment="1">
      <alignment/>
    </xf>
    <xf numFmtId="0" fontId="12" fillId="7" borderId="5" xfId="0" applyFont="1" applyFill="1" applyBorder="1" applyAlignment="1">
      <alignment horizontal="justify" vertical="center" wrapText="1"/>
    </xf>
    <xf numFmtId="0" fontId="19" fillId="5" borderId="5" xfId="0" applyNumberFormat="1" applyFont="1" applyFill="1" applyBorder="1" applyAlignment="1" applyProtection="1">
      <alignment horizontal="justify" vertical="center" wrapText="1"/>
      <protection locked="0"/>
    </xf>
    <xf numFmtId="0" fontId="4" fillId="5" borderId="5" xfId="0" applyNumberFormat="1" applyFont="1" applyFill="1" applyBorder="1" applyAlignment="1" applyProtection="1">
      <alignment horizontal="justify" vertical="center" wrapText="1"/>
      <protection/>
    </xf>
    <xf numFmtId="43" fontId="7" fillId="3" borderId="13" xfId="0" applyNumberFormat="1" applyFont="1" applyBorder="1" applyAlignment="1">
      <alignment vertical="center" wrapText="1"/>
    </xf>
    <xf numFmtId="43" fontId="7" fillId="3" borderId="14" xfId="0" applyNumberFormat="1" applyFont="1" applyBorder="1" applyAlignment="1">
      <alignment vertical="center" wrapText="1"/>
    </xf>
    <xf numFmtId="43" fontId="1" fillId="0" borderId="0" xfId="0" applyNumberFormat="1" applyFill="1" applyBorder="1" applyAlignment="1" applyProtection="1">
      <alignment/>
      <protection locked="0"/>
    </xf>
    <xf numFmtId="49" fontId="4" fillId="2" borderId="4" xfId="0" applyFont="1" applyBorder="1" applyAlignment="1">
      <alignment horizontal="center" vertical="center" wrapText="1"/>
    </xf>
    <xf numFmtId="49" fontId="4" fillId="2" borderId="5" xfId="0" applyFont="1" applyBorder="1" applyAlignment="1">
      <alignment horizontal="center" vertical="center" wrapText="1"/>
    </xf>
    <xf numFmtId="43" fontId="4" fillId="2" borderId="5" xfId="0" applyNumberFormat="1" applyBorder="1" applyAlignment="1">
      <alignment vertical="center" wrapText="1"/>
    </xf>
    <xf numFmtId="43" fontId="4" fillId="2" borderId="6" xfId="0" applyNumberFormat="1" applyBorder="1" applyAlignment="1">
      <alignment vertical="center" wrapText="1"/>
    </xf>
    <xf numFmtId="49" fontId="9" fillId="3" borderId="4" xfId="0" applyFont="1" applyBorder="1" applyAlignment="1">
      <alignment horizontal="center" vertical="center" wrapText="1"/>
    </xf>
    <xf numFmtId="49" fontId="4" fillId="4" borderId="5" xfId="0" applyFont="1" applyBorder="1" applyAlignment="1">
      <alignment horizontal="center" vertical="center" wrapText="1"/>
    </xf>
    <xf numFmtId="49" fontId="9" fillId="4" borderId="5" xfId="0" applyFont="1" applyBorder="1" applyAlignment="1">
      <alignment horizontal="center" vertical="center" wrapText="1"/>
    </xf>
    <xf numFmtId="49" fontId="4" fillId="4" borderId="5" xfId="0" applyFont="1" applyBorder="1" applyAlignment="1">
      <alignment horizontal="justify" vertical="center" wrapText="1"/>
    </xf>
    <xf numFmtId="49" fontId="4" fillId="3" borderId="4" xfId="0" applyFont="1" applyBorder="1" applyAlignment="1">
      <alignment horizontal="center" vertical="center" wrapText="1"/>
    </xf>
    <xf numFmtId="49" fontId="4" fillId="3" borderId="5" xfId="0" applyFont="1" applyBorder="1" applyAlignment="1">
      <alignment horizontal="center" vertical="center" wrapText="1"/>
    </xf>
    <xf numFmtId="49" fontId="4" fillId="3" borderId="7" xfId="0" applyFont="1" applyBorder="1" applyAlignment="1">
      <alignment horizontal="center" vertical="center" wrapText="1"/>
    </xf>
    <xf numFmtId="49" fontId="4" fillId="3" borderId="8" xfId="0" applyFont="1" applyBorder="1" applyAlignment="1">
      <alignment horizontal="center" vertical="center" wrapText="1"/>
    </xf>
    <xf numFmtId="43" fontId="0" fillId="0" borderId="55" xfId="15" applyBorder="1" applyAlignment="1">
      <alignment/>
    </xf>
    <xf numFmtId="43" fontId="20" fillId="0" borderId="33" xfId="15" applyFont="1" applyBorder="1" applyAlignment="1">
      <alignment horizontal="justify" vertical="center" wrapText="1"/>
    </xf>
    <xf numFmtId="165" fontId="0" fillId="0" borderId="56" xfId="15" applyNumberFormat="1" applyBorder="1" applyAlignment="1">
      <alignment vertical="center"/>
    </xf>
    <xf numFmtId="43" fontId="12" fillId="0" borderId="57" xfId="15" applyFont="1" applyBorder="1" applyAlignment="1">
      <alignment horizontal="center" vertical="center"/>
    </xf>
    <xf numFmtId="43" fontId="20" fillId="0" borderId="39" xfId="15" applyFont="1" applyBorder="1" applyAlignment="1">
      <alignment horizontal="justify" vertical="center" wrapText="1"/>
    </xf>
    <xf numFmtId="165" fontId="0" fillId="0" borderId="58" xfId="15" applyNumberFormat="1" applyBorder="1" applyAlignment="1">
      <alignment vertical="center"/>
    </xf>
    <xf numFmtId="43" fontId="12" fillId="0" borderId="59" xfId="15" applyFont="1" applyBorder="1" applyAlignment="1">
      <alignment horizontal="center" vertical="center"/>
    </xf>
    <xf numFmtId="43" fontId="20" fillId="0" borderId="27" xfId="15" applyFont="1" applyBorder="1" applyAlignment="1">
      <alignment horizontal="justify" vertical="center" wrapText="1"/>
    </xf>
    <xf numFmtId="165" fontId="0" fillId="0" borderId="60" xfId="15" applyNumberFormat="1" applyBorder="1" applyAlignment="1">
      <alignment vertical="center"/>
    </xf>
    <xf numFmtId="43" fontId="0" fillId="0" borderId="59" xfId="15" applyBorder="1" applyAlignment="1">
      <alignment horizontal="center" vertical="center"/>
    </xf>
    <xf numFmtId="165" fontId="18" fillId="0" borderId="61" xfId="15" applyNumberFormat="1" applyFont="1" applyBorder="1" applyAlignment="1">
      <alignment vertical="center"/>
    </xf>
    <xf numFmtId="43" fontId="0" fillId="0" borderId="0" xfId="15" applyAlignment="1">
      <alignment horizontal="center" vertical="center"/>
    </xf>
    <xf numFmtId="43" fontId="0" fillId="0" borderId="0" xfId="15" applyAlignment="1">
      <alignment horizontal="justify" vertical="center"/>
    </xf>
    <xf numFmtId="165" fontId="0" fillId="0" borderId="0" xfId="15" applyNumberFormat="1" applyAlignment="1">
      <alignment/>
    </xf>
    <xf numFmtId="43" fontId="12" fillId="0" borderId="55" xfId="15" applyFont="1" applyBorder="1" applyAlignment="1">
      <alignment horizontal="center" vertical="center"/>
    </xf>
    <xf numFmtId="0" fontId="21" fillId="0" borderId="0" xfId="0" applyFont="1" applyAlignment="1">
      <alignment horizontal="right" indent="15"/>
    </xf>
    <xf numFmtId="0" fontId="11" fillId="0" borderId="0" xfId="0" applyAlignment="1">
      <alignment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center" vertical="center" wrapText="1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43" fontId="11" fillId="0" borderId="0" xfId="0" applyNumberFormat="1" applyAlignment="1">
      <alignment/>
    </xf>
    <xf numFmtId="0" fontId="23" fillId="0" borderId="57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43" fontId="12" fillId="0" borderId="0" xfId="15" applyFont="1" applyBorder="1" applyAlignment="1">
      <alignment/>
    </xf>
    <xf numFmtId="43" fontId="12" fillId="0" borderId="0" xfId="15" applyFont="1" applyBorder="1" applyAlignment="1">
      <alignment/>
    </xf>
    <xf numFmtId="43" fontId="11" fillId="0" borderId="0" xfId="15" applyAlignment="1">
      <alignment/>
    </xf>
    <xf numFmtId="43" fontId="12" fillId="0" borderId="0" xfId="15" applyFont="1" applyBorder="1" applyAlignment="1">
      <alignment/>
    </xf>
    <xf numFmtId="43" fontId="12" fillId="0" borderId="0" xfId="15" applyFont="1" applyBorder="1" applyAlignment="1">
      <alignment/>
    </xf>
    <xf numFmtId="43" fontId="21" fillId="0" borderId="0" xfId="15" applyFont="1" applyAlignment="1">
      <alignment horizontal="right" indent="15"/>
    </xf>
    <xf numFmtId="43" fontId="21" fillId="0" borderId="0" xfId="15" applyFont="1" applyAlignment="1">
      <alignment horizontal="justify"/>
    </xf>
    <xf numFmtId="43" fontId="22" fillId="0" borderId="0" xfId="15" applyFont="1" applyAlignment="1">
      <alignment horizontal="center" vertical="center" wrapText="1"/>
    </xf>
    <xf numFmtId="43" fontId="23" fillId="0" borderId="62" xfId="15" applyFont="1" applyBorder="1" applyAlignment="1">
      <alignment horizontal="center" vertical="center"/>
    </xf>
    <xf numFmtId="43" fontId="23" fillId="0" borderId="63" xfId="15" applyFont="1" applyBorder="1" applyAlignment="1">
      <alignment horizontal="center" vertical="center"/>
    </xf>
    <xf numFmtId="43" fontId="23" fillId="0" borderId="59" xfId="15" applyFont="1" applyBorder="1" applyAlignment="1">
      <alignment horizontal="center" vertical="center"/>
    </xf>
    <xf numFmtId="43" fontId="23" fillId="0" borderId="64" xfId="15" applyFont="1" applyBorder="1" applyAlignment="1">
      <alignment horizontal="center" vertical="center"/>
    </xf>
    <xf numFmtId="0" fontId="11" fillId="0" borderId="0" xfId="0" applyFill="1" applyAlignment="1">
      <alignment/>
    </xf>
    <xf numFmtId="165" fontId="11" fillId="0" borderId="0" xfId="0" applyNumberFormat="1" applyFill="1" applyAlignment="1">
      <alignment/>
    </xf>
    <xf numFmtId="0" fontId="25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ill="1" applyAlignment="1">
      <alignment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/>
    </xf>
    <xf numFmtId="49" fontId="28" fillId="0" borderId="67" xfId="0" applyNumberFormat="1" applyFont="1" applyFill="1" applyBorder="1" applyAlignment="1">
      <alignment horizontal="center" vertical="center"/>
    </xf>
    <xf numFmtId="49" fontId="30" fillId="0" borderId="67" xfId="0" applyNumberFormat="1" applyFont="1" applyFill="1" applyBorder="1" applyAlignment="1">
      <alignment horizontal="justify" vertical="center" wrapText="1"/>
    </xf>
    <xf numFmtId="165" fontId="8" fillId="0" borderId="67" xfId="15" applyNumberFormat="1" applyFont="1" applyFill="1" applyBorder="1" applyAlignment="1">
      <alignment vertical="center"/>
    </xf>
    <xf numFmtId="165" fontId="28" fillId="0" borderId="68" xfId="15" applyNumberFormat="1" applyFont="1" applyFill="1" applyBorder="1" applyAlignment="1">
      <alignment vertical="center"/>
    </xf>
    <xf numFmtId="49" fontId="28" fillId="0" borderId="59" xfId="0" applyNumberFormat="1" applyFont="1" applyFill="1" applyBorder="1" applyAlignment="1">
      <alignment vertical="center"/>
    </xf>
    <xf numFmtId="49" fontId="28" fillId="0" borderId="27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vertical="center" wrapText="1"/>
    </xf>
    <xf numFmtId="165" fontId="8" fillId="0" borderId="27" xfId="15" applyNumberFormat="1" applyFont="1" applyFill="1" applyBorder="1" applyAlignment="1">
      <alignment vertical="center"/>
    </xf>
    <xf numFmtId="165" fontId="28" fillId="0" borderId="60" xfId="15" applyNumberFormat="1" applyFont="1" applyFill="1" applyBorder="1" applyAlignment="1">
      <alignment vertical="center"/>
    </xf>
    <xf numFmtId="49" fontId="28" fillId="0" borderId="59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justify" vertical="center" wrapText="1"/>
    </xf>
    <xf numFmtId="49" fontId="28" fillId="0" borderId="27" xfId="0" applyNumberFormat="1" applyFont="1" applyFill="1" applyBorder="1" applyAlignment="1">
      <alignment horizontal="justify" vertical="center" wrapText="1"/>
    </xf>
    <xf numFmtId="49" fontId="28" fillId="0" borderId="27" xfId="15" applyNumberFormat="1" applyFont="1" applyFill="1" applyBorder="1" applyAlignment="1">
      <alignment horizontal="center" vertical="center"/>
    </xf>
    <xf numFmtId="165" fontId="8" fillId="0" borderId="27" xfId="15" applyNumberFormat="1" applyFont="1" applyFill="1" applyBorder="1" applyAlignment="1">
      <alignment horizontal="center" vertical="center"/>
    </xf>
    <xf numFmtId="49" fontId="30" fillId="0" borderId="27" xfId="15" applyNumberFormat="1" applyFont="1" applyFill="1" applyBorder="1" applyAlignment="1">
      <alignment horizontal="justify" vertical="center" wrapText="1"/>
    </xf>
    <xf numFmtId="165" fontId="8" fillId="0" borderId="32" xfId="15" applyNumberFormat="1" applyFont="1" applyFill="1" applyBorder="1" applyAlignment="1">
      <alignment vertical="center"/>
    </xf>
    <xf numFmtId="165" fontId="15" fillId="0" borderId="65" xfId="15" applyNumberFormat="1" applyFont="1" applyFill="1" applyBorder="1" applyAlignment="1">
      <alignment horizontal="center" vertical="center"/>
    </xf>
    <xf numFmtId="165" fontId="15" fillId="0" borderId="65" xfId="15" applyNumberFormat="1" applyFont="1" applyFill="1" applyBorder="1" applyAlignment="1">
      <alignment vertical="center"/>
    </xf>
    <xf numFmtId="165" fontId="28" fillId="0" borderId="66" xfId="15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wrapText="1"/>
    </xf>
    <xf numFmtId="165" fontId="29" fillId="0" borderId="0" xfId="15" applyNumberFormat="1" applyFont="1" applyFill="1" applyAlignment="1">
      <alignment vertical="center"/>
    </xf>
    <xf numFmtId="165" fontId="8" fillId="0" borderId="0" xfId="15" applyNumberFormat="1" applyFont="1" applyFill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11" fillId="0" borderId="0" xfId="0" applyFill="1" applyAlignment="1">
      <alignment wrapText="1"/>
    </xf>
    <xf numFmtId="43" fontId="12" fillId="0" borderId="0" xfId="15" applyFont="1" applyFill="1" applyAlignment="1">
      <alignment vertical="center" wrapText="1"/>
    </xf>
    <xf numFmtId="43" fontId="32" fillId="0" borderId="0" xfId="15" applyFont="1" applyFill="1" applyAlignment="1">
      <alignment/>
    </xf>
    <xf numFmtId="43" fontId="12" fillId="0" borderId="0" xfId="15" applyFont="1" applyFill="1" applyAlignment="1">
      <alignment/>
    </xf>
    <xf numFmtId="43" fontId="33" fillId="0" borderId="0" xfId="15" applyFont="1" applyFill="1" applyAlignment="1">
      <alignment/>
    </xf>
    <xf numFmtId="43" fontId="11" fillId="0" borderId="0" xfId="15" applyFill="1" applyAlignment="1">
      <alignment/>
    </xf>
    <xf numFmtId="43" fontId="34" fillId="0" borderId="0" xfId="15" applyFont="1" applyFill="1" applyAlignment="1">
      <alignment/>
    </xf>
    <xf numFmtId="43" fontId="30" fillId="0" borderId="69" xfId="15" applyFont="1" applyFill="1" applyBorder="1" applyAlignment="1">
      <alignment horizontal="center" vertical="center" wrapText="1"/>
    </xf>
    <xf numFmtId="43" fontId="33" fillId="0" borderId="69" xfId="15" applyFont="1" applyFill="1" applyBorder="1" applyAlignment="1">
      <alignment horizontal="center" vertical="center" wrapText="1"/>
    </xf>
    <xf numFmtId="43" fontId="30" fillId="0" borderId="61" xfId="15" applyFont="1" applyFill="1" applyBorder="1" applyAlignment="1">
      <alignment horizontal="center" vertical="center" wrapText="1"/>
    </xf>
    <xf numFmtId="49" fontId="11" fillId="0" borderId="67" xfId="15" applyNumberFormat="1" applyFont="1" applyFill="1" applyBorder="1" applyAlignment="1">
      <alignment horizontal="justify" vertical="center" wrapText="1"/>
    </xf>
    <xf numFmtId="165" fontId="11" fillId="0" borderId="67" xfId="15" applyNumberFormat="1" applyFill="1" applyBorder="1" applyAlignment="1">
      <alignment horizontal="center" vertical="center"/>
    </xf>
    <xf numFmtId="165" fontId="11" fillId="0" borderId="68" xfId="15" applyNumberFormat="1" applyFill="1" applyBorder="1" applyAlignment="1">
      <alignment horizontal="center" vertical="center"/>
    </xf>
    <xf numFmtId="49" fontId="11" fillId="0" borderId="32" xfId="15" applyNumberFormat="1" applyFont="1" applyFill="1" applyBorder="1" applyAlignment="1">
      <alignment horizontal="justify" vertical="center" wrapText="1"/>
    </xf>
    <xf numFmtId="165" fontId="11" fillId="0" borderId="39" xfId="15" applyNumberFormat="1" applyFill="1" applyBorder="1" applyAlignment="1">
      <alignment horizontal="center" vertical="center"/>
    </xf>
    <xf numFmtId="165" fontId="11" fillId="0" borderId="58" xfId="15" applyNumberFormat="1" applyFill="1" applyBorder="1" applyAlignment="1">
      <alignment horizontal="center" vertical="center"/>
    </xf>
    <xf numFmtId="49" fontId="11" fillId="0" borderId="27" xfId="15" applyNumberFormat="1" applyFont="1" applyFill="1" applyBorder="1" applyAlignment="1">
      <alignment horizontal="justify" vertical="center" wrapText="1"/>
    </xf>
    <xf numFmtId="49" fontId="11" fillId="0" borderId="33" xfId="15" applyNumberFormat="1" applyFont="1" applyFill="1" applyBorder="1" applyAlignment="1">
      <alignment horizontal="justify" vertical="center" wrapText="1"/>
    </xf>
    <xf numFmtId="165" fontId="11" fillId="0" borderId="69" xfId="15" applyNumberFormat="1" applyFill="1" applyBorder="1" applyAlignment="1">
      <alignment horizontal="center" vertical="center"/>
    </xf>
    <xf numFmtId="43" fontId="12" fillId="0" borderId="62" xfId="15" applyFont="1" applyFill="1" applyBorder="1" applyAlignment="1">
      <alignment horizontal="center" vertical="center"/>
    </xf>
    <xf numFmtId="43" fontId="36" fillId="0" borderId="65" xfId="15" applyFont="1" applyFill="1" applyBorder="1" applyAlignment="1">
      <alignment horizontal="center" vertical="center" wrapText="1"/>
    </xf>
    <xf numFmtId="165" fontId="12" fillId="0" borderId="65" xfId="15" applyNumberFormat="1" applyFont="1" applyFill="1" applyBorder="1" applyAlignment="1">
      <alignment horizontal="center" vertical="center"/>
    </xf>
    <xf numFmtId="165" fontId="12" fillId="0" borderId="66" xfId="15" applyNumberFormat="1" applyFont="1" applyFill="1" applyBorder="1" applyAlignment="1">
      <alignment horizontal="center" vertical="center"/>
    </xf>
    <xf numFmtId="49" fontId="12" fillId="0" borderId="70" xfId="15" applyNumberFormat="1" applyFont="1" applyFill="1" applyBorder="1" applyAlignment="1">
      <alignment horizontal="center" vertical="center"/>
    </xf>
    <xf numFmtId="165" fontId="11" fillId="0" borderId="67" xfId="15" applyNumberFormat="1" applyFont="1" applyFill="1" applyBorder="1" applyAlignment="1">
      <alignment horizontal="center" vertical="center"/>
    </xf>
    <xf numFmtId="49" fontId="20" fillId="0" borderId="27" xfId="15" applyNumberFormat="1" applyFont="1" applyFill="1" applyBorder="1" applyAlignment="1">
      <alignment horizontal="justify" vertical="center" wrapText="1"/>
    </xf>
    <xf numFmtId="165" fontId="11" fillId="0" borderId="27" xfId="15" applyNumberFormat="1" applyFont="1" applyFill="1" applyBorder="1" applyAlignment="1">
      <alignment horizontal="center" vertical="center"/>
    </xf>
    <xf numFmtId="165" fontId="11" fillId="0" borderId="39" xfId="15" applyNumberFormat="1" applyFont="1" applyFill="1" applyBorder="1" applyAlignment="1">
      <alignment horizontal="center" vertical="center"/>
    </xf>
    <xf numFmtId="165" fontId="11" fillId="0" borderId="27" xfId="15" applyNumberFormat="1" applyFill="1" applyBorder="1" applyAlignment="1">
      <alignment horizontal="center" vertical="center"/>
    </xf>
    <xf numFmtId="49" fontId="20" fillId="0" borderId="32" xfId="15" applyNumberFormat="1" applyFont="1" applyFill="1" applyBorder="1" applyAlignment="1">
      <alignment horizontal="justify" vertical="center" wrapText="1"/>
    </xf>
    <xf numFmtId="165" fontId="11" fillId="0" borderId="32" xfId="15" applyNumberFormat="1" applyFill="1" applyBorder="1" applyAlignment="1">
      <alignment horizontal="center" vertical="center"/>
    </xf>
    <xf numFmtId="49" fontId="12" fillId="0" borderId="71" xfId="15" applyNumberFormat="1" applyFont="1" applyFill="1" applyBorder="1" applyAlignment="1">
      <alignment horizontal="center" vertical="center"/>
    </xf>
    <xf numFmtId="49" fontId="20" fillId="0" borderId="69" xfId="15" applyNumberFormat="1" applyFont="1" applyFill="1" applyBorder="1" applyAlignment="1">
      <alignment horizontal="justify" vertical="center" wrapText="1"/>
    </xf>
    <xf numFmtId="165" fontId="11" fillId="0" borderId="69" xfId="15" applyNumberFormat="1" applyFont="1" applyFill="1" applyBorder="1" applyAlignment="1">
      <alignment horizontal="center" vertical="center"/>
    </xf>
    <xf numFmtId="43" fontId="12" fillId="0" borderId="65" xfId="15" applyFont="1" applyFill="1" applyBorder="1" applyAlignment="1">
      <alignment horizontal="center" vertical="center"/>
    </xf>
    <xf numFmtId="165" fontId="12" fillId="0" borderId="65" xfId="15" applyNumberFormat="1" applyFont="1" applyFill="1" applyBorder="1" applyAlignment="1">
      <alignment horizontal="center" vertical="center"/>
    </xf>
    <xf numFmtId="165" fontId="12" fillId="0" borderId="66" xfId="15" applyNumberFormat="1" applyFont="1" applyFill="1" applyBorder="1" applyAlignment="1">
      <alignment horizontal="center" vertical="center"/>
    </xf>
    <xf numFmtId="43" fontId="12" fillId="0" borderId="72" xfId="15" applyFont="1" applyFill="1" applyBorder="1" applyAlignment="1">
      <alignment horizontal="center" vertical="center"/>
    </xf>
    <xf numFmtId="165" fontId="12" fillId="0" borderId="72" xfId="15" applyNumberFormat="1" applyFont="1" applyFill="1" applyBorder="1" applyAlignment="1">
      <alignment horizontal="center" vertical="center"/>
    </xf>
    <xf numFmtId="49" fontId="11" fillId="0" borderId="27" xfId="15" applyNumberFormat="1" applyFont="1" applyFill="1" applyBorder="1" applyAlignment="1">
      <alignment horizontal="justify" vertical="center" wrapText="1"/>
    </xf>
    <xf numFmtId="165" fontId="11" fillId="0" borderId="67" xfId="15" applyNumberFormat="1" applyFont="1" applyFill="1" applyBorder="1" applyAlignment="1">
      <alignment horizontal="center" vertical="center"/>
    </xf>
    <xf numFmtId="165" fontId="11" fillId="0" borderId="73" xfId="15" applyNumberFormat="1" applyFont="1" applyFill="1" applyBorder="1" applyAlignment="1">
      <alignment horizontal="center" vertical="center"/>
    </xf>
    <xf numFmtId="49" fontId="29" fillId="0" borderId="39" xfId="0" applyNumberFormat="1" applyFont="1" applyFill="1" applyBorder="1" applyAlignment="1">
      <alignment vertical="center" wrapText="1"/>
    </xf>
    <xf numFmtId="165" fontId="11" fillId="0" borderId="33" xfId="15" applyNumberFormat="1" applyFont="1" applyFill="1" applyBorder="1" applyAlignment="1">
      <alignment horizontal="center" vertical="center"/>
    </xf>
    <xf numFmtId="165" fontId="11" fillId="0" borderId="60" xfId="15" applyNumberFormat="1" applyFont="1" applyFill="1" applyBorder="1" applyAlignment="1">
      <alignment horizontal="center" vertical="center"/>
    </xf>
    <xf numFmtId="165" fontId="11" fillId="0" borderId="27" xfId="15" applyNumberFormat="1" applyFont="1" applyFill="1" applyBorder="1" applyAlignment="1">
      <alignment horizontal="center" vertical="center"/>
    </xf>
    <xf numFmtId="43" fontId="12" fillId="0" borderId="65" xfId="15" applyFont="1" applyFill="1" applyBorder="1" applyAlignment="1">
      <alignment horizontal="center" vertical="center" wrapText="1"/>
    </xf>
    <xf numFmtId="43" fontId="12" fillId="0" borderId="72" xfId="15" applyFont="1" applyFill="1" applyBorder="1" applyAlignment="1">
      <alignment horizontal="center" vertical="center" wrapText="1"/>
    </xf>
    <xf numFmtId="43" fontId="11" fillId="0" borderId="67" xfId="15" applyFont="1" applyFill="1" applyBorder="1" applyAlignment="1">
      <alignment horizontal="center" vertical="center"/>
    </xf>
    <xf numFmtId="165" fontId="11" fillId="0" borderId="73" xfId="15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justify" vertical="center" wrapText="1"/>
    </xf>
    <xf numFmtId="165" fontId="11" fillId="0" borderId="33" xfId="15" applyNumberFormat="1" applyFont="1" applyFill="1" applyBorder="1" applyAlignment="1">
      <alignment horizontal="center" vertical="center"/>
    </xf>
    <xf numFmtId="43" fontId="11" fillId="0" borderId="33" xfId="15" applyFont="1" applyFill="1" applyBorder="1" applyAlignment="1">
      <alignment horizontal="center" vertical="center"/>
    </xf>
    <xf numFmtId="165" fontId="11" fillId="0" borderId="60" xfId="15" applyNumberFormat="1" applyFont="1" applyFill="1" applyBorder="1" applyAlignment="1">
      <alignment horizontal="center" vertical="center"/>
    </xf>
    <xf numFmtId="43" fontId="11" fillId="0" borderId="27" xfId="15" applyFont="1" applyFill="1" applyBorder="1" applyAlignment="1">
      <alignment horizontal="center" vertical="center"/>
    </xf>
    <xf numFmtId="49" fontId="20" fillId="0" borderId="74" xfId="15" applyNumberFormat="1" applyFont="1" applyFill="1" applyBorder="1" applyAlignment="1">
      <alignment horizontal="justify" vertical="center" wrapText="1"/>
    </xf>
    <xf numFmtId="165" fontId="11" fillId="0" borderId="74" xfId="15" applyNumberFormat="1" applyFont="1" applyFill="1" applyBorder="1" applyAlignment="1">
      <alignment horizontal="center" vertical="center"/>
    </xf>
    <xf numFmtId="165" fontId="11" fillId="0" borderId="75" xfId="15" applyNumberFormat="1" applyFont="1" applyFill="1" applyBorder="1" applyAlignment="1">
      <alignment horizontal="center" vertical="center"/>
    </xf>
    <xf numFmtId="49" fontId="20" fillId="0" borderId="33" xfId="15" applyNumberFormat="1" applyFont="1" applyFill="1" applyBorder="1" applyAlignment="1">
      <alignment horizontal="justify" vertical="center" wrapText="1"/>
    </xf>
    <xf numFmtId="165" fontId="11" fillId="0" borderId="33" xfId="15" applyNumberFormat="1" applyFill="1" applyBorder="1" applyAlignment="1">
      <alignment horizontal="center" vertical="center"/>
    </xf>
    <xf numFmtId="165" fontId="11" fillId="0" borderId="56" xfId="15" applyNumberFormat="1" applyFont="1" applyFill="1" applyBorder="1" applyAlignment="1">
      <alignment horizontal="center" vertical="center"/>
    </xf>
    <xf numFmtId="49" fontId="20" fillId="0" borderId="76" xfId="15" applyNumberFormat="1" applyFont="1" applyFill="1" applyBorder="1" applyAlignment="1">
      <alignment horizontal="justify" vertical="center" wrapText="1"/>
    </xf>
    <xf numFmtId="165" fontId="8" fillId="0" borderId="76" xfId="15" applyNumberFormat="1" applyFont="1" applyFill="1" applyBorder="1" applyAlignment="1">
      <alignment vertical="center"/>
    </xf>
    <xf numFmtId="165" fontId="11" fillId="0" borderId="76" xfId="15" applyNumberFormat="1" applyFont="1" applyFill="1" applyBorder="1" applyAlignment="1">
      <alignment horizontal="center" vertical="center"/>
    </xf>
    <xf numFmtId="165" fontId="11" fillId="0" borderId="32" xfId="15" applyNumberFormat="1" applyFont="1" applyFill="1" applyBorder="1" applyAlignment="1">
      <alignment horizontal="center" vertical="center"/>
    </xf>
    <xf numFmtId="165" fontId="11" fillId="0" borderId="75" xfId="15" applyNumberFormat="1" applyFont="1" applyFill="1" applyBorder="1" applyAlignment="1">
      <alignment horizontal="center" vertical="center"/>
    </xf>
    <xf numFmtId="49" fontId="11" fillId="0" borderId="74" xfId="15" applyNumberFormat="1" applyFont="1" applyFill="1" applyBorder="1" applyAlignment="1">
      <alignment horizontal="justify" vertical="center" wrapText="1"/>
    </xf>
    <xf numFmtId="165" fontId="11" fillId="0" borderId="74" xfId="15" applyNumberFormat="1" applyFont="1" applyFill="1" applyBorder="1" applyAlignment="1">
      <alignment horizontal="center" vertical="center"/>
    </xf>
    <xf numFmtId="165" fontId="11" fillId="0" borderId="77" xfId="15" applyNumberFormat="1" applyFont="1" applyFill="1" applyBorder="1" applyAlignment="1">
      <alignment horizontal="center" vertical="center"/>
    </xf>
    <xf numFmtId="43" fontId="11" fillId="0" borderId="0" xfId="15" applyFill="1" applyAlignment="1">
      <alignment wrapText="1"/>
    </xf>
    <xf numFmtId="165" fontId="11" fillId="0" borderId="0" xfId="15" applyNumberFormat="1" applyFill="1" applyAlignment="1">
      <alignment/>
    </xf>
    <xf numFmtId="49" fontId="20" fillId="0" borderId="27" xfId="15" applyNumberFormat="1" applyFont="1" applyBorder="1" applyAlignment="1">
      <alignment horizontal="justify" vertical="center" wrapText="1"/>
    </xf>
    <xf numFmtId="43" fontId="28" fillId="0" borderId="0" xfId="15" applyFont="1" applyBorder="1" applyAlignment="1">
      <alignment wrapText="1"/>
    </xf>
    <xf numFmtId="43" fontId="19" fillId="0" borderId="0" xfId="15" applyFont="1" applyAlignment="1">
      <alignment/>
    </xf>
    <xf numFmtId="43" fontId="8" fillId="0" borderId="78" xfId="15" applyFont="1" applyBorder="1" applyAlignment="1">
      <alignment vertical="center"/>
    </xf>
    <xf numFmtId="49" fontId="28" fillId="0" borderId="27" xfId="0" applyNumberFormat="1" applyFont="1" applyFill="1" applyBorder="1" applyAlignment="1">
      <alignment horizontal="justify" vertical="center" wrapText="1"/>
    </xf>
    <xf numFmtId="49" fontId="28" fillId="0" borderId="27" xfId="0" applyNumberFormat="1" applyFont="1" applyFill="1" applyBorder="1" applyAlignment="1">
      <alignment vertical="center" wrapText="1"/>
    </xf>
    <xf numFmtId="49" fontId="28" fillId="0" borderId="64" xfId="0" applyNumberFormat="1" applyFont="1" applyFill="1" applyBorder="1" applyAlignment="1">
      <alignment horizontal="center" vertical="center"/>
    </xf>
    <xf numFmtId="49" fontId="28" fillId="0" borderId="69" xfId="0" applyNumberFormat="1" applyFont="1" applyFill="1" applyBorder="1" applyAlignment="1">
      <alignment horizontal="center" vertical="center"/>
    </xf>
    <xf numFmtId="49" fontId="30" fillId="0" borderId="69" xfId="0" applyNumberFormat="1" applyFont="1" applyFill="1" applyBorder="1" applyAlignment="1">
      <alignment horizontal="justify" vertical="center" wrapText="1"/>
    </xf>
    <xf numFmtId="165" fontId="8" fillId="0" borderId="69" xfId="15" applyNumberFormat="1" applyFont="1" applyFill="1" applyBorder="1" applyAlignment="1">
      <alignment vertical="center"/>
    </xf>
    <xf numFmtId="165" fontId="28" fillId="0" borderId="61" xfId="15" applyNumberFormat="1" applyFont="1" applyFill="1" applyBorder="1" applyAlignment="1">
      <alignment vertical="center"/>
    </xf>
    <xf numFmtId="165" fontId="11" fillId="0" borderId="61" xfId="15" applyNumberFormat="1" applyFont="1" applyFill="1" applyBorder="1" applyAlignment="1">
      <alignment horizontal="center" vertical="center"/>
    </xf>
    <xf numFmtId="43" fontId="12" fillId="0" borderId="79" xfId="15" applyFont="1" applyFill="1" applyBorder="1" applyAlignment="1">
      <alignment horizontal="center" vertical="center"/>
    </xf>
    <xf numFmtId="49" fontId="0" fillId="3" borderId="0" xfId="0" applyAlignment="1">
      <alignment horizontal="center" vertical="center" wrapText="1"/>
    </xf>
    <xf numFmtId="165" fontId="8" fillId="0" borderId="27" xfId="15" applyNumberFormat="1" applyFont="1" applyFill="1" applyBorder="1" applyAlignment="1">
      <alignment horizontal="center" vertical="center"/>
    </xf>
    <xf numFmtId="49" fontId="28" fillId="0" borderId="62" xfId="0" applyNumberFormat="1" applyFont="1" applyFill="1" applyBorder="1" applyAlignment="1">
      <alignment horizontal="center" vertical="center"/>
    </xf>
    <xf numFmtId="49" fontId="28" fillId="0" borderId="65" xfId="0" applyNumberFormat="1" applyFont="1" applyFill="1" applyBorder="1" applyAlignment="1">
      <alignment horizontal="center" vertical="center"/>
    </xf>
    <xf numFmtId="43" fontId="12" fillId="0" borderId="0" xfId="15" applyFont="1" applyFill="1" applyAlignment="1">
      <alignment horizontal="center" vertical="center" wrapText="1"/>
    </xf>
    <xf numFmtId="43" fontId="12" fillId="0" borderId="80" xfId="15" applyFont="1" applyFill="1" applyBorder="1" applyAlignment="1">
      <alignment horizontal="center" vertical="center"/>
    </xf>
    <xf numFmtId="43" fontId="10" fillId="0" borderId="0" xfId="15" applyFont="1" applyFill="1" applyBorder="1" applyAlignment="1">
      <alignment horizontal="center" vertical="center" wrapText="1"/>
    </xf>
    <xf numFmtId="43" fontId="12" fillId="0" borderId="81" xfId="15" applyFont="1" applyFill="1" applyBorder="1" applyAlignment="1">
      <alignment horizontal="center" vertical="center"/>
    </xf>
    <xf numFmtId="43" fontId="12" fillId="0" borderId="82" xfId="15" applyFont="1" applyFill="1" applyBorder="1" applyAlignment="1">
      <alignment horizontal="center" vertical="center"/>
    </xf>
    <xf numFmtId="43" fontId="7" fillId="3" borderId="83" xfId="15" applyFont="1" applyBorder="1" applyAlignment="1">
      <alignment horizontal="center" vertical="center" wrapText="1"/>
    </xf>
    <xf numFmtId="43" fontId="7" fillId="3" borderId="13" xfId="15" applyFont="1" applyBorder="1" applyAlignment="1">
      <alignment horizontal="center" vertical="center" wrapText="1"/>
    </xf>
    <xf numFmtId="43" fontId="10" fillId="0" borderId="0" xfId="15" applyFont="1" applyFill="1" applyBorder="1" applyAlignment="1">
      <alignment horizontal="center" vertical="center" wrapText="1"/>
    </xf>
    <xf numFmtId="43" fontId="10" fillId="0" borderId="0" xfId="15" applyFont="1" applyFill="1" applyBorder="1" applyAlignment="1">
      <alignment horizontal="center" vertical="center" wrapText="1"/>
    </xf>
    <xf numFmtId="43" fontId="10" fillId="0" borderId="0" xfId="15" applyFont="1" applyFill="1" applyBorder="1" applyAlignment="1">
      <alignment horizontal="center" vertical="center" wrapText="1"/>
    </xf>
    <xf numFmtId="43" fontId="10" fillId="0" borderId="0" xfId="15" applyFont="1" applyFill="1" applyBorder="1" applyAlignment="1">
      <alignment horizontal="center" vertical="center" wrapText="1"/>
    </xf>
    <xf numFmtId="49" fontId="14" fillId="5" borderId="84" xfId="15" applyNumberFormat="1" applyFont="1" applyFill="1" applyBorder="1" applyAlignment="1">
      <alignment horizontal="justify" vertical="center" wrapText="1"/>
    </xf>
    <xf numFmtId="49" fontId="14" fillId="5" borderId="85" xfId="15" applyNumberFormat="1" applyFont="1" applyFill="1" applyBorder="1" applyAlignment="1">
      <alignment horizontal="justify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49" fontId="28" fillId="0" borderId="59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justify" vertical="center" wrapText="1"/>
    </xf>
    <xf numFmtId="49" fontId="28" fillId="0" borderId="27" xfId="0" applyNumberFormat="1" applyFont="1" applyFill="1" applyBorder="1" applyAlignment="1">
      <alignment horizontal="justify" vertical="center" wrapText="1"/>
    </xf>
    <xf numFmtId="49" fontId="30" fillId="0" borderId="27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left"/>
    </xf>
    <xf numFmtId="49" fontId="29" fillId="0" borderId="0" xfId="0" applyNumberFormat="1" applyFont="1" applyFill="1" applyAlignment="1">
      <alignment horizontal="left" vertical="center"/>
    </xf>
    <xf numFmtId="49" fontId="30" fillId="0" borderId="27" xfId="15" applyNumberFormat="1" applyFont="1" applyFill="1" applyBorder="1" applyAlignment="1">
      <alignment horizontal="justify" vertical="center" wrapText="1"/>
    </xf>
    <xf numFmtId="43" fontId="10" fillId="0" borderId="0" xfId="15" applyFont="1" applyAlignment="1">
      <alignment horizontal="center"/>
    </xf>
    <xf numFmtId="43" fontId="10" fillId="0" borderId="0" xfId="15" applyFont="1" applyAlignment="1">
      <alignment horizontal="center" wrapText="1"/>
    </xf>
    <xf numFmtId="43" fontId="18" fillId="0" borderId="62" xfId="15" applyFont="1" applyFill="1" applyBorder="1" applyAlignment="1">
      <alignment horizontal="center"/>
    </xf>
    <xf numFmtId="43" fontId="18" fillId="0" borderId="65" xfId="15" applyFont="1" applyFill="1" applyBorder="1" applyAlignment="1">
      <alignment horizontal="center"/>
    </xf>
    <xf numFmtId="43" fontId="18" fillId="0" borderId="66" xfId="15" applyFont="1" applyFill="1" applyBorder="1" applyAlignment="1">
      <alignment horizontal="center"/>
    </xf>
    <xf numFmtId="43" fontId="28" fillId="0" borderId="0" xfId="15" applyFont="1" applyBorder="1" applyAlignment="1">
      <alignment horizontal="right" wrapText="1"/>
    </xf>
    <xf numFmtId="43" fontId="28" fillId="0" borderId="0" xfId="15" applyFont="1" applyBorder="1" applyAlignment="1">
      <alignment horizontal="right" wrapText="1"/>
    </xf>
    <xf numFmtId="43" fontId="0" fillId="0" borderId="0" xfId="15" applyAlignment="1">
      <alignment horizontal="left" vertical="center"/>
    </xf>
    <xf numFmtId="43" fontId="18" fillId="0" borderId="64" xfId="15" applyFont="1" applyBorder="1" applyAlignment="1">
      <alignment horizontal="center" vertical="center"/>
    </xf>
    <xf numFmtId="43" fontId="18" fillId="0" borderId="69" xfId="15" applyFont="1" applyBorder="1" applyAlignment="1">
      <alignment horizontal="center" vertical="center"/>
    </xf>
    <xf numFmtId="43" fontId="18" fillId="0" borderId="62" xfId="15" applyFont="1" applyBorder="1" applyAlignment="1">
      <alignment horizontal="center" vertical="center"/>
    </xf>
    <xf numFmtId="43" fontId="18" fillId="0" borderId="65" xfId="15" applyFont="1" applyBorder="1" applyAlignment="1">
      <alignment horizontal="center" vertical="center"/>
    </xf>
    <xf numFmtId="43" fontId="18" fillId="0" borderId="66" xfId="15" applyFont="1" applyBorder="1" applyAlignment="1">
      <alignment horizontal="center" vertical="center"/>
    </xf>
    <xf numFmtId="43" fontId="0" fillId="0" borderId="0" xfId="15" applyFont="1" applyAlignment="1">
      <alignment horizontal="left" vertical="center"/>
    </xf>
    <xf numFmtId="0" fontId="10" fillId="0" borderId="6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43" fontId="10" fillId="0" borderId="65" xfId="15" applyFont="1" applyBorder="1" applyAlignment="1">
      <alignment horizontal="center" vertical="center"/>
    </xf>
    <xf numFmtId="43" fontId="10" fillId="0" borderId="66" xfId="15" applyFont="1" applyBorder="1" applyAlignment="1">
      <alignment horizontal="center" vertical="center"/>
    </xf>
    <xf numFmtId="0" fontId="23" fillId="0" borderId="67" xfId="0" applyFont="1" applyBorder="1" applyAlignment="1">
      <alignment horizontal="justify" vertical="center" wrapText="1"/>
    </xf>
    <xf numFmtId="43" fontId="23" fillId="0" borderId="67" xfId="15" applyFont="1" applyBorder="1" applyAlignment="1">
      <alignment horizontal="center" vertical="center"/>
    </xf>
    <xf numFmtId="43" fontId="23" fillId="0" borderId="68" xfId="15" applyFont="1" applyBorder="1" applyAlignment="1">
      <alignment horizontal="center" vertical="center"/>
    </xf>
    <xf numFmtId="0" fontId="23" fillId="0" borderId="69" xfId="0" applyFont="1" applyBorder="1" applyAlignment="1">
      <alignment horizontal="justify" vertical="center" wrapText="1"/>
    </xf>
    <xf numFmtId="43" fontId="23" fillId="0" borderId="69" xfId="15" applyFont="1" applyBorder="1" applyAlignment="1">
      <alignment horizontal="center" vertical="center"/>
    </xf>
    <xf numFmtId="43" fontId="23" fillId="0" borderId="61" xfId="15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3" fontId="22" fillId="0" borderId="0" xfId="15" applyFont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43" fontId="23" fillId="0" borderId="27" xfId="15" applyFont="1" applyBorder="1" applyAlignment="1">
      <alignment horizontal="center" vertical="center"/>
    </xf>
    <xf numFmtId="43" fontId="23" fillId="0" borderId="60" xfId="15" applyFont="1" applyBorder="1" applyAlignment="1">
      <alignment horizontal="center" vertical="center"/>
    </xf>
    <xf numFmtId="0" fontId="23" fillId="0" borderId="86" xfId="0" applyFont="1" applyBorder="1" applyAlignment="1">
      <alignment horizontal="justify" vertical="center" wrapText="1"/>
    </xf>
    <xf numFmtId="0" fontId="23" fillId="0" borderId="87" xfId="0" applyFont="1" applyBorder="1" applyAlignment="1">
      <alignment horizontal="justify" vertical="center" wrapText="1"/>
    </xf>
    <xf numFmtId="0" fontId="23" fillId="0" borderId="88" xfId="0" applyFont="1" applyBorder="1" applyAlignment="1">
      <alignment horizontal="justify" vertical="center" wrapText="1"/>
    </xf>
    <xf numFmtId="43" fontId="23" fillId="0" borderId="86" xfId="15" applyFont="1" applyBorder="1" applyAlignment="1">
      <alignment horizontal="center" vertical="center"/>
    </xf>
    <xf numFmtId="43" fontId="23" fillId="0" borderId="87" xfId="15" applyFont="1" applyBorder="1" applyAlignment="1">
      <alignment horizontal="center" vertical="center"/>
    </xf>
    <xf numFmtId="43" fontId="23" fillId="0" borderId="89" xfId="15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left" vertical="center" wrapText="1"/>
    </xf>
    <xf numFmtId="43" fontId="12" fillId="0" borderId="0" xfId="15" applyFont="1" applyAlignment="1">
      <alignment horizontal="center"/>
    </xf>
    <xf numFmtId="43" fontId="22" fillId="0" borderId="0" xfId="15" applyFont="1" applyAlignment="1">
      <alignment horizontal="center" vertical="center" wrapText="1"/>
    </xf>
    <xf numFmtId="43" fontId="23" fillId="0" borderId="65" xfId="15" applyFont="1" applyBorder="1" applyAlignment="1">
      <alignment horizontal="center" vertical="center"/>
    </xf>
    <xf numFmtId="43" fontId="23" fillId="0" borderId="66" xfId="15" applyFont="1" applyBorder="1" applyAlignment="1">
      <alignment horizontal="center" vertical="center"/>
    </xf>
    <xf numFmtId="49" fontId="23" fillId="0" borderId="67" xfId="15" applyNumberFormat="1" applyFont="1" applyBorder="1" applyAlignment="1">
      <alignment horizontal="justify" vertical="center" wrapText="1"/>
    </xf>
    <xf numFmtId="49" fontId="23" fillId="0" borderId="27" xfId="15" applyNumberFormat="1" applyFont="1" applyBorder="1" applyAlignment="1">
      <alignment horizontal="justify" vertical="center" wrapText="1"/>
    </xf>
    <xf numFmtId="43" fontId="10" fillId="0" borderId="62" xfId="15" applyFont="1" applyBorder="1" applyAlignment="1">
      <alignment horizontal="center" vertical="center"/>
    </xf>
    <xf numFmtId="49" fontId="23" fillId="0" borderId="69" xfId="15" applyNumberFormat="1" applyFont="1" applyBorder="1" applyAlignment="1">
      <alignment horizontal="justify" vertical="center" wrapText="1"/>
    </xf>
    <xf numFmtId="43" fontId="12" fillId="0" borderId="0" xfId="15" applyFont="1" applyFill="1" applyAlignment="1">
      <alignment horizontal="center" vertical="center" wrapText="1"/>
    </xf>
    <xf numFmtId="43" fontId="10" fillId="0" borderId="0" xfId="15" applyFont="1" applyFill="1" applyAlignment="1">
      <alignment horizontal="center" wrapText="1"/>
    </xf>
    <xf numFmtId="43" fontId="35" fillId="0" borderId="70" xfId="15" applyFont="1" applyFill="1" applyBorder="1" applyAlignment="1">
      <alignment horizontal="center" vertical="center" wrapText="1"/>
    </xf>
    <xf numFmtId="43" fontId="35" fillId="0" borderId="71" xfId="15" applyFont="1" applyFill="1" applyBorder="1" applyAlignment="1">
      <alignment horizontal="center" vertical="center" wrapText="1"/>
    </xf>
    <xf numFmtId="43" fontId="30" fillId="0" borderId="67" xfId="15" applyFont="1" applyFill="1" applyBorder="1" applyAlignment="1">
      <alignment horizontal="center" vertical="center" wrapText="1"/>
    </xf>
    <xf numFmtId="43" fontId="30" fillId="0" borderId="69" xfId="15" applyFont="1" applyFill="1" applyBorder="1" applyAlignment="1">
      <alignment horizontal="center" vertical="center" wrapText="1"/>
    </xf>
    <xf numFmtId="43" fontId="30" fillId="0" borderId="68" xfId="15" applyFont="1" applyFill="1" applyBorder="1" applyAlignment="1">
      <alignment horizontal="center" vertical="center" wrapText="1"/>
    </xf>
    <xf numFmtId="43" fontId="10" fillId="0" borderId="90" xfId="15" applyFont="1" applyFill="1" applyBorder="1" applyAlignment="1">
      <alignment horizontal="center" vertical="center" wrapText="1"/>
    </xf>
    <xf numFmtId="43" fontId="10" fillId="0" borderId="91" xfId="15" applyFont="1" applyFill="1" applyBorder="1" applyAlignment="1">
      <alignment horizontal="center" vertical="center" wrapText="1"/>
    </xf>
    <xf numFmtId="43" fontId="10" fillId="0" borderId="92" xfId="15" applyFont="1" applyFill="1" applyBorder="1" applyAlignment="1">
      <alignment horizontal="center" vertical="center" wrapText="1"/>
    </xf>
    <xf numFmtId="49" fontId="12" fillId="0" borderId="90" xfId="15" applyNumberFormat="1" applyFont="1" applyFill="1" applyBorder="1" applyAlignment="1">
      <alignment horizontal="center" vertical="center"/>
    </xf>
    <xf numFmtId="49" fontId="12" fillId="0" borderId="93" xfId="15" applyNumberFormat="1" applyFont="1" applyFill="1" applyBorder="1" applyAlignment="1">
      <alignment horizontal="center" vertical="center"/>
    </xf>
    <xf numFmtId="49" fontId="12" fillId="0" borderId="70" xfId="15" applyNumberFormat="1" applyFont="1" applyFill="1" applyBorder="1" applyAlignment="1">
      <alignment horizontal="center" vertical="center"/>
    </xf>
    <xf numFmtId="49" fontId="12" fillId="0" borderId="94" xfId="15" applyNumberFormat="1" applyFont="1" applyFill="1" applyBorder="1" applyAlignment="1">
      <alignment horizontal="center" vertical="center"/>
    </xf>
    <xf numFmtId="49" fontId="12" fillId="0" borderId="71" xfId="15" applyNumberFormat="1" applyFont="1" applyFill="1" applyBorder="1" applyAlignment="1">
      <alignment horizontal="center" vertical="center"/>
    </xf>
    <xf numFmtId="43" fontId="10" fillId="0" borderId="62" xfId="15" applyFont="1" applyFill="1" applyBorder="1" applyAlignment="1">
      <alignment horizontal="center" vertical="center"/>
    </xf>
    <xf numFmtId="43" fontId="10" fillId="0" borderId="65" xfId="15" applyFont="1" applyFill="1" applyBorder="1" applyAlignment="1">
      <alignment horizontal="center" vertical="center"/>
    </xf>
    <xf numFmtId="43" fontId="10" fillId="0" borderId="66" xfId="15" applyFont="1" applyFill="1" applyBorder="1" applyAlignment="1">
      <alignment horizontal="center" vertical="center"/>
    </xf>
    <xf numFmtId="0" fontId="11" fillId="0" borderId="71" xfId="0" applyNumberFormat="1" applyFill="1" applyBorder="1" applyAlignment="1" applyProtection="1">
      <alignment horizontal="left"/>
      <protection locked="0"/>
    </xf>
    <xf numFmtId="43" fontId="10" fillId="6" borderId="95" xfId="15" applyFont="1" applyFill="1" applyBorder="1" applyAlignment="1">
      <alignment horizontal="center" vertical="center" wrapText="1"/>
    </xf>
    <xf numFmtId="43" fontId="10" fillId="6" borderId="31" xfId="15" applyFont="1" applyFill="1" applyBorder="1" applyAlignment="1">
      <alignment horizontal="center" vertical="center" wrapText="1"/>
    </xf>
    <xf numFmtId="43" fontId="10" fillId="6" borderId="96" xfId="15" applyFont="1" applyFill="1" applyBorder="1" applyAlignment="1">
      <alignment horizontal="center" vertical="center" wrapText="1"/>
    </xf>
    <xf numFmtId="43" fontId="0" fillId="0" borderId="97" xfId="15" applyBorder="1" applyAlignment="1">
      <alignment vertical="center"/>
    </xf>
    <xf numFmtId="43" fontId="0" fillId="0" borderId="32" xfId="15" applyBorder="1" applyAlignment="1">
      <alignment vertical="center"/>
    </xf>
    <xf numFmtId="43" fontId="0" fillId="0" borderId="36" xfId="15" applyBorder="1" applyAlignment="1">
      <alignment vertical="center"/>
    </xf>
    <xf numFmtId="43" fontId="0" fillId="0" borderId="98" xfId="15" applyBorder="1" applyAlignment="1">
      <alignment vertical="center"/>
    </xf>
    <xf numFmtId="43" fontId="0" fillId="0" borderId="34" xfId="15" applyBorder="1" applyAlignment="1">
      <alignment vertical="center"/>
    </xf>
    <xf numFmtId="43" fontId="0" fillId="0" borderId="99" xfId="15" applyBorder="1" applyAlignment="1">
      <alignment vertical="center"/>
    </xf>
    <xf numFmtId="43" fontId="10" fillId="6" borderId="35" xfId="15" applyFont="1" applyFill="1" applyBorder="1" applyAlignment="1">
      <alignment horizontal="center" vertical="center" wrapText="1"/>
    </xf>
    <xf numFmtId="43" fontId="10" fillId="6" borderId="100" xfId="15" applyFont="1" applyFill="1" applyBorder="1" applyAlignment="1">
      <alignment horizontal="center" vertical="center" wrapText="1"/>
    </xf>
    <xf numFmtId="43" fontId="0" fillId="0" borderId="30" xfId="15" applyBorder="1" applyAlignment="1">
      <alignment horizontal="center" vertical="center"/>
    </xf>
    <xf numFmtId="43" fontId="0" fillId="0" borderId="27" xfId="15" applyBorder="1" applyAlignment="1">
      <alignment horizontal="center" vertical="center"/>
    </xf>
    <xf numFmtId="43" fontId="0" fillId="0" borderId="78" xfId="15" applyBorder="1" applyAlignment="1">
      <alignment vertical="center"/>
    </xf>
    <xf numFmtId="43" fontId="0" fillId="0" borderId="101" xfId="15" applyBorder="1" applyAlignment="1">
      <alignment vertical="center"/>
    </xf>
    <xf numFmtId="43" fontId="10" fillId="6" borderId="102" xfId="15" applyFont="1" applyFill="1" applyBorder="1" applyAlignment="1">
      <alignment horizontal="center" vertical="center" wrapText="1"/>
    </xf>
    <xf numFmtId="43" fontId="10" fillId="6" borderId="103" xfId="15" applyFont="1" applyFill="1" applyBorder="1" applyAlignment="1">
      <alignment horizontal="center" vertical="center" wrapText="1"/>
    </xf>
    <xf numFmtId="43" fontId="0" fillId="0" borderId="39" xfId="15" applyBorder="1" applyAlignment="1">
      <alignment horizontal="center" vertical="center"/>
    </xf>
    <xf numFmtId="43" fontId="0" fillId="0" borderId="28" xfId="15" applyBorder="1" applyAlignment="1">
      <alignment horizontal="center" vertical="center"/>
    </xf>
    <xf numFmtId="43" fontId="0" fillId="0" borderId="78" xfId="15" applyBorder="1" applyAlignment="1">
      <alignment horizontal="center" vertical="center"/>
    </xf>
    <xf numFmtId="43" fontId="0" fillId="0" borderId="101" xfId="15" applyBorder="1" applyAlignment="1">
      <alignment horizontal="center" vertical="center"/>
    </xf>
    <xf numFmtId="43" fontId="0" fillId="0" borderId="104" xfId="15" applyBorder="1" applyAlignment="1">
      <alignment horizontal="center" vertical="center"/>
    </xf>
    <xf numFmtId="43" fontId="0" fillId="0" borderId="105" xfId="15" applyBorder="1" applyAlignment="1">
      <alignment horizontal="center" vertical="center"/>
    </xf>
    <xf numFmtId="43" fontId="10" fillId="6" borderId="106" xfId="15" applyFont="1" applyFill="1" applyBorder="1" applyAlignment="1">
      <alignment horizontal="center" vertical="center" wrapText="1"/>
    </xf>
    <xf numFmtId="43" fontId="0" fillId="0" borderId="33" xfId="15" applyBorder="1" applyAlignment="1">
      <alignment horizontal="center" vertical="center"/>
    </xf>
    <xf numFmtId="43" fontId="0" fillId="0" borderId="107" xfId="15" applyBorder="1" applyAlignment="1">
      <alignment vertical="center"/>
    </xf>
    <xf numFmtId="43" fontId="0" fillId="0" borderId="105" xfId="15" applyBorder="1" applyAlignment="1">
      <alignment vertical="center"/>
    </xf>
    <xf numFmtId="43" fontId="0" fillId="0" borderId="104" xfId="15" applyBorder="1" applyAlignment="1">
      <alignment vertical="center"/>
    </xf>
    <xf numFmtId="43" fontId="10" fillId="6" borderId="108" xfId="15" applyFont="1" applyFill="1" applyBorder="1" applyAlignment="1">
      <alignment horizontal="center" vertical="center" wrapText="1"/>
    </xf>
    <xf numFmtId="43" fontId="10" fillId="6" borderId="109" xfId="15" applyFont="1" applyFill="1" applyBorder="1" applyAlignment="1">
      <alignment horizontal="center" vertical="center" wrapText="1"/>
    </xf>
    <xf numFmtId="43" fontId="0" fillId="0" borderId="29" xfId="15" applyBorder="1" applyAlignment="1">
      <alignment vertical="center"/>
    </xf>
    <xf numFmtId="43" fontId="0" fillId="0" borderId="110" xfId="15" applyBorder="1" applyAlignment="1">
      <alignment vertical="center"/>
    </xf>
    <xf numFmtId="43" fontId="0" fillId="0" borderId="111" xfId="15" applyBorder="1" applyAlignment="1">
      <alignment vertical="center"/>
    </xf>
    <xf numFmtId="43" fontId="0" fillId="0" borderId="112" xfId="15" applyBorder="1" applyAlignment="1">
      <alignment vertical="center"/>
    </xf>
    <xf numFmtId="43" fontId="0" fillId="0" borderId="33" xfId="15" applyBorder="1" applyAlignment="1">
      <alignment vertical="center"/>
    </xf>
    <xf numFmtId="43" fontId="0" fillId="0" borderId="28" xfId="15" applyBorder="1" applyAlignment="1">
      <alignment vertical="center"/>
    </xf>
    <xf numFmtId="43" fontId="0" fillId="0" borderId="107" xfId="15" applyBorder="1" applyAlignment="1">
      <alignment horizontal="center" vertical="center"/>
    </xf>
    <xf numFmtId="43" fontId="8" fillId="0" borderId="107" xfId="15" applyFont="1" applyBorder="1" applyAlignment="1">
      <alignment horizontal="center" vertical="center"/>
    </xf>
    <xf numFmtId="43" fontId="8" fillId="0" borderId="105" xfId="15" applyFont="1" applyBorder="1" applyAlignment="1">
      <alignment horizontal="center" vertical="center"/>
    </xf>
    <xf numFmtId="43" fontId="8" fillId="0" borderId="78" xfId="15" applyFont="1" applyBorder="1" applyAlignment="1">
      <alignment horizontal="center" vertical="center"/>
    </xf>
    <xf numFmtId="43" fontId="10" fillId="6" borderId="113" xfId="15" applyFont="1" applyFill="1" applyBorder="1" applyAlignment="1">
      <alignment horizontal="center" vertical="center" wrapText="1"/>
    </xf>
    <xf numFmtId="43" fontId="0" fillId="0" borderId="38" xfId="15" applyBorder="1" applyAlignment="1">
      <alignment horizontal="center" vertical="center"/>
    </xf>
    <xf numFmtId="43" fontId="0" fillId="0" borderId="114" xfId="15" applyBorder="1" applyAlignment="1">
      <alignment horizontal="center" vertical="center"/>
    </xf>
    <xf numFmtId="43" fontId="0" fillId="0" borderId="34" xfId="15" applyBorder="1" applyAlignment="1">
      <alignment horizontal="justify" vertical="center"/>
    </xf>
    <xf numFmtId="43" fontId="0" fillId="0" borderId="32" xfId="15" applyBorder="1" applyAlignment="1">
      <alignment horizontal="center" vertical="center"/>
    </xf>
    <xf numFmtId="43" fontId="0" fillId="0" borderId="34" xfId="15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3" fontId="17" fillId="0" borderId="0" xfId="15" applyFont="1" applyBorder="1" applyAlignment="1">
      <alignment horizontal="center" vertical="center"/>
    </xf>
    <xf numFmtId="43" fontId="17" fillId="0" borderId="0" xfId="15" applyFont="1" applyBorder="1" applyAlignment="1">
      <alignment horizontal="center" vertical="center"/>
    </xf>
    <xf numFmtId="43" fontId="17" fillId="0" borderId="0" xfId="15" applyFont="1" applyBorder="1" applyAlignment="1">
      <alignment horizontal="center" vertical="center"/>
    </xf>
    <xf numFmtId="43" fontId="10" fillId="6" borderId="115" xfId="15" applyFont="1" applyFill="1" applyBorder="1" applyAlignment="1">
      <alignment horizontal="center" vertical="center" wrapText="1"/>
    </xf>
    <xf numFmtId="43" fontId="0" fillId="0" borderId="116" xfId="15" applyBorder="1" applyAlignment="1">
      <alignment horizontal="center" vertical="center"/>
    </xf>
    <xf numFmtId="43" fontId="0" fillId="0" borderId="117" xfId="15" applyBorder="1" applyAlignment="1">
      <alignment vertic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96525" y="172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296525" y="172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Budżet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296525" y="172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Budżet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296525" y="172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296525" y="172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296525" y="172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Budżet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296525" y="172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Budżet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296525" y="172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workbookViewId="0" topLeftCell="A40">
      <selection activeCell="A3" sqref="A3:F3"/>
    </sheetView>
  </sheetViews>
  <sheetFormatPr defaultColWidth="9.33203125" defaultRowHeight="19.5" customHeight="1"/>
  <cols>
    <col min="1" max="1" width="5.66015625" style="0" customWidth="1"/>
    <col min="2" max="2" width="8.5" style="0" customWidth="1"/>
    <col min="3" max="3" width="8.83203125" style="0" customWidth="1"/>
    <col min="4" max="4" width="56.16015625" style="0" customWidth="1"/>
    <col min="5" max="5" width="18.33203125" style="0" customWidth="1"/>
    <col min="6" max="6" width="17.16015625" style="0" customWidth="1"/>
    <col min="7" max="7" width="38.16015625" style="0" customWidth="1"/>
    <col min="8" max="8" width="16.5" style="0" customWidth="1"/>
  </cols>
  <sheetData>
    <row r="1" spans="1:6" ht="19.5" customHeight="1">
      <c r="A1" s="325" t="s">
        <v>82</v>
      </c>
      <c r="B1" s="325"/>
      <c r="C1" s="325"/>
      <c r="D1" s="325"/>
      <c r="E1" s="325"/>
      <c r="F1" s="326"/>
    </row>
    <row r="2" spans="1:6" ht="19.5" customHeight="1" thickBot="1">
      <c r="A2" s="327" t="s">
        <v>407</v>
      </c>
      <c r="B2" s="328"/>
      <c r="C2" s="328"/>
      <c r="D2" s="328"/>
      <c r="E2" s="328"/>
      <c r="F2" s="320"/>
    </row>
    <row r="3" spans="1:6" ht="19.5" customHeight="1" thickBot="1" thickTop="1">
      <c r="A3" s="321" t="s">
        <v>83</v>
      </c>
      <c r="B3" s="322"/>
      <c r="C3" s="322"/>
      <c r="D3" s="322"/>
      <c r="E3" s="319"/>
      <c r="F3" s="313"/>
    </row>
    <row r="4" spans="1:6" ht="19.5" customHeight="1" thickTop="1">
      <c r="A4" s="2" t="s">
        <v>0</v>
      </c>
      <c r="B4" s="3" t="s">
        <v>1</v>
      </c>
      <c r="C4" s="4" t="s">
        <v>2</v>
      </c>
      <c r="D4" s="3" t="s">
        <v>3</v>
      </c>
      <c r="E4" s="3" t="s">
        <v>84</v>
      </c>
      <c r="F4" s="5" t="s">
        <v>85</v>
      </c>
    </row>
    <row r="5" spans="1:8" ht="19.5" customHeight="1">
      <c r="A5" s="6" t="s">
        <v>4</v>
      </c>
      <c r="B5" s="7"/>
      <c r="C5" s="8"/>
      <c r="D5" s="45" t="s">
        <v>5</v>
      </c>
      <c r="E5" s="9">
        <f>E6+E9</f>
        <v>-2859783</v>
      </c>
      <c r="F5" s="10">
        <f>F6+F9</f>
        <v>0</v>
      </c>
      <c r="G5" s="331"/>
      <c r="H5" s="331"/>
    </row>
    <row r="6" spans="1:8" ht="19.5" customHeight="1">
      <c r="A6" s="11"/>
      <c r="B6" s="12" t="s">
        <v>6</v>
      </c>
      <c r="C6" s="13"/>
      <c r="D6" s="148" t="s">
        <v>7</v>
      </c>
      <c r="E6" s="14">
        <f>SUM(E7:E8)</f>
        <v>-1495783</v>
      </c>
      <c r="F6" s="15">
        <f>SUM(F7:F8)</f>
        <v>0</v>
      </c>
      <c r="G6" s="331"/>
      <c r="H6" s="331"/>
    </row>
    <row r="7" spans="1:8" ht="19.5" customHeight="1">
      <c r="A7" s="11"/>
      <c r="B7" s="16"/>
      <c r="C7" s="16" t="s">
        <v>8</v>
      </c>
      <c r="D7" s="46" t="s">
        <v>9</v>
      </c>
      <c r="E7" s="17">
        <v>-50000</v>
      </c>
      <c r="F7" s="18">
        <v>0</v>
      </c>
      <c r="G7" s="331"/>
      <c r="H7" s="331"/>
    </row>
    <row r="8" spans="1:8" ht="51" customHeight="1">
      <c r="A8" s="11"/>
      <c r="B8" s="16"/>
      <c r="C8" s="16" t="s">
        <v>10</v>
      </c>
      <c r="D8" s="46" t="s">
        <v>11</v>
      </c>
      <c r="E8" s="17">
        <v>-1445783</v>
      </c>
      <c r="F8" s="18">
        <v>0</v>
      </c>
      <c r="G8" s="331"/>
      <c r="H8" s="331"/>
    </row>
    <row r="9" spans="1:8" ht="19.5" customHeight="1">
      <c r="A9" s="11"/>
      <c r="B9" s="12" t="s">
        <v>12</v>
      </c>
      <c r="C9" s="13"/>
      <c r="D9" s="148" t="s">
        <v>13</v>
      </c>
      <c r="E9" s="14">
        <f>SUM(E10:E11)</f>
        <v>-1364000</v>
      </c>
      <c r="F9" s="15">
        <f>SUM(F10:F11)</f>
        <v>0</v>
      </c>
      <c r="G9" s="331"/>
      <c r="H9" s="331"/>
    </row>
    <row r="10" spans="1:8" ht="19.5" customHeight="1">
      <c r="A10" s="11"/>
      <c r="B10" s="16"/>
      <c r="C10" s="16" t="s">
        <v>14</v>
      </c>
      <c r="D10" s="46" t="s">
        <v>15</v>
      </c>
      <c r="E10" s="17">
        <v>-4000</v>
      </c>
      <c r="F10" s="18">
        <v>0</v>
      </c>
      <c r="G10" s="331"/>
      <c r="H10" s="331"/>
    </row>
    <row r="11" spans="1:8" ht="24" customHeight="1">
      <c r="A11" s="11"/>
      <c r="B11" s="16"/>
      <c r="C11" s="16" t="s">
        <v>16</v>
      </c>
      <c r="D11" s="46" t="s">
        <v>17</v>
      </c>
      <c r="E11" s="17">
        <v>-1360000</v>
      </c>
      <c r="F11" s="18">
        <v>0</v>
      </c>
      <c r="G11" s="331"/>
      <c r="H11" s="331"/>
    </row>
    <row r="12" spans="1:8" ht="19.5" customHeight="1">
      <c r="A12" s="6" t="s">
        <v>18</v>
      </c>
      <c r="B12" s="7"/>
      <c r="C12" s="8"/>
      <c r="D12" s="45" t="s">
        <v>19</v>
      </c>
      <c r="E12" s="9">
        <f>E13</f>
        <v>-14000</v>
      </c>
      <c r="F12" s="10">
        <f>F13</f>
        <v>0</v>
      </c>
      <c r="G12" s="331"/>
      <c r="H12" s="331"/>
    </row>
    <row r="13" spans="1:8" ht="19.5" customHeight="1">
      <c r="A13" s="11"/>
      <c r="B13" s="12" t="s">
        <v>20</v>
      </c>
      <c r="C13" s="13"/>
      <c r="D13" s="148" t="s">
        <v>21</v>
      </c>
      <c r="E13" s="14">
        <f>E14</f>
        <v>-14000</v>
      </c>
      <c r="F13" s="15">
        <f>F14</f>
        <v>0</v>
      </c>
      <c r="G13" s="331"/>
      <c r="H13" s="331"/>
    </row>
    <row r="14" spans="1:8" ht="29.25" customHeight="1">
      <c r="A14" s="11"/>
      <c r="B14" s="16"/>
      <c r="C14" s="16" t="s">
        <v>22</v>
      </c>
      <c r="D14" s="46" t="s">
        <v>23</v>
      </c>
      <c r="E14" s="17">
        <v>-14000</v>
      </c>
      <c r="F14" s="18">
        <v>0</v>
      </c>
      <c r="G14" s="331"/>
      <c r="H14" s="331"/>
    </row>
    <row r="15" spans="1:8" ht="19.5" customHeight="1">
      <c r="A15" s="6" t="s">
        <v>24</v>
      </c>
      <c r="B15" s="7"/>
      <c r="C15" s="8"/>
      <c r="D15" s="45" t="s">
        <v>25</v>
      </c>
      <c r="E15" s="9">
        <f>E16+E18</f>
        <v>-1400</v>
      </c>
      <c r="F15" s="10">
        <f>F16+F18</f>
        <v>12000</v>
      </c>
      <c r="G15" s="331"/>
      <c r="H15" s="331"/>
    </row>
    <row r="16" spans="1:8" ht="19.5" customHeight="1">
      <c r="A16" s="11"/>
      <c r="B16" s="12" t="s">
        <v>26</v>
      </c>
      <c r="C16" s="13"/>
      <c r="D16" s="148" t="s">
        <v>27</v>
      </c>
      <c r="E16" s="14">
        <f>E17</f>
        <v>-1400</v>
      </c>
      <c r="F16" s="15">
        <f>F17</f>
        <v>0</v>
      </c>
      <c r="G16" s="331"/>
      <c r="H16" s="331"/>
    </row>
    <row r="17" spans="1:8" ht="35.25" customHeight="1">
      <c r="A17" s="11"/>
      <c r="B17" s="16"/>
      <c r="C17" s="16" t="s">
        <v>28</v>
      </c>
      <c r="D17" s="46" t="s">
        <v>29</v>
      </c>
      <c r="E17" s="17">
        <v>-1400</v>
      </c>
      <c r="F17" s="18">
        <v>0</v>
      </c>
      <c r="G17" s="331"/>
      <c r="H17" s="331"/>
    </row>
    <row r="18" spans="1:8" ht="19.5" customHeight="1">
      <c r="A18" s="11"/>
      <c r="B18" s="12" t="s">
        <v>30</v>
      </c>
      <c r="C18" s="13"/>
      <c r="D18" s="148" t="s">
        <v>13</v>
      </c>
      <c r="E18" s="14">
        <f>E19</f>
        <v>0</v>
      </c>
      <c r="F18" s="15">
        <f>F19</f>
        <v>12000</v>
      </c>
      <c r="G18" s="331"/>
      <c r="H18" s="331"/>
    </row>
    <row r="19" spans="1:8" ht="52.5" customHeight="1">
      <c r="A19" s="11"/>
      <c r="B19" s="16"/>
      <c r="C19" s="16" t="s">
        <v>31</v>
      </c>
      <c r="D19" s="46" t="s">
        <v>32</v>
      </c>
      <c r="E19" s="17">
        <v>0</v>
      </c>
      <c r="F19" s="18">
        <v>12000</v>
      </c>
      <c r="G19" s="331"/>
      <c r="H19" s="331"/>
    </row>
    <row r="20" spans="1:8" ht="19.5" customHeight="1">
      <c r="A20" s="6" t="s">
        <v>33</v>
      </c>
      <c r="B20" s="7"/>
      <c r="C20" s="8"/>
      <c r="D20" s="45" t="s">
        <v>34</v>
      </c>
      <c r="E20" s="9">
        <f>E21+E23+E26</f>
        <v>-2740</v>
      </c>
      <c r="F20" s="10">
        <f>F21+F23+F26</f>
        <v>2045</v>
      </c>
      <c r="G20" s="331"/>
      <c r="H20" s="331"/>
    </row>
    <row r="21" spans="1:8" ht="19.5" customHeight="1">
      <c r="A21" s="11"/>
      <c r="B21" s="12" t="s">
        <v>35</v>
      </c>
      <c r="C21" s="13"/>
      <c r="D21" s="148" t="s">
        <v>36</v>
      </c>
      <c r="E21" s="14">
        <f>E22</f>
        <v>-40</v>
      </c>
      <c r="F21" s="15">
        <f>F22</f>
        <v>0</v>
      </c>
      <c r="G21" s="331"/>
      <c r="H21" s="331"/>
    </row>
    <row r="22" spans="1:8" ht="37.5" customHeight="1">
      <c r="A22" s="11"/>
      <c r="B22" s="16"/>
      <c r="C22" s="16" t="s">
        <v>37</v>
      </c>
      <c r="D22" s="46" t="s">
        <v>38</v>
      </c>
      <c r="E22" s="17">
        <v>-40</v>
      </c>
      <c r="F22" s="18">
        <v>0</v>
      </c>
      <c r="G22" s="331"/>
      <c r="H22" s="331"/>
    </row>
    <row r="23" spans="1:8" ht="19.5" customHeight="1">
      <c r="A23" s="11"/>
      <c r="B23" s="12" t="s">
        <v>39</v>
      </c>
      <c r="C23" s="13"/>
      <c r="D23" s="148" t="s">
        <v>40</v>
      </c>
      <c r="E23" s="14">
        <f>SUM(E24:E25)</f>
        <v>-2700</v>
      </c>
      <c r="F23" s="15">
        <f>SUM(F24:F25)</f>
        <v>3</v>
      </c>
      <c r="G23" s="331"/>
      <c r="H23" s="331"/>
    </row>
    <row r="24" spans="1:8" ht="19.5" customHeight="1">
      <c r="A24" s="11"/>
      <c r="B24" s="16"/>
      <c r="C24" s="16" t="s">
        <v>41</v>
      </c>
      <c r="D24" s="46" t="s">
        <v>42</v>
      </c>
      <c r="E24" s="17">
        <v>-2700</v>
      </c>
      <c r="F24" s="18">
        <v>0</v>
      </c>
      <c r="G24" s="331"/>
      <c r="H24" s="331"/>
    </row>
    <row r="25" spans="1:8" ht="19.5" customHeight="1">
      <c r="A25" s="11"/>
      <c r="B25" s="16"/>
      <c r="C25" s="16" t="s">
        <v>43</v>
      </c>
      <c r="D25" s="46" t="s">
        <v>44</v>
      </c>
      <c r="E25" s="17">
        <v>0</v>
      </c>
      <c r="F25" s="18">
        <v>3</v>
      </c>
      <c r="G25" s="331"/>
      <c r="H25" s="331"/>
    </row>
    <row r="26" spans="1:8" ht="19.5" customHeight="1">
      <c r="A26" s="11"/>
      <c r="B26" s="12" t="s">
        <v>45</v>
      </c>
      <c r="C26" s="13"/>
      <c r="D26" s="148" t="s">
        <v>13</v>
      </c>
      <c r="E26" s="14">
        <f>SUM(E27:E28)</f>
        <v>0</v>
      </c>
      <c r="F26" s="15">
        <f>SUM(F27:F28)</f>
        <v>2042</v>
      </c>
      <c r="G26" s="331"/>
      <c r="H26" s="331"/>
    </row>
    <row r="27" spans="1:8" ht="19.5" customHeight="1">
      <c r="A27" s="11"/>
      <c r="B27" s="16"/>
      <c r="C27" s="16" t="s">
        <v>46</v>
      </c>
      <c r="D27" s="46" t="s">
        <v>47</v>
      </c>
      <c r="E27" s="17">
        <v>0</v>
      </c>
      <c r="F27" s="18">
        <v>200</v>
      </c>
      <c r="G27" s="331"/>
      <c r="H27" s="331"/>
    </row>
    <row r="28" spans="1:8" ht="19.5" customHeight="1">
      <c r="A28" s="11"/>
      <c r="B28" s="16"/>
      <c r="C28" s="16" t="s">
        <v>8</v>
      </c>
      <c r="D28" s="46" t="s">
        <v>9</v>
      </c>
      <c r="E28" s="17">
        <v>0</v>
      </c>
      <c r="F28" s="18">
        <v>1842</v>
      </c>
      <c r="G28" s="331"/>
      <c r="H28" s="331"/>
    </row>
    <row r="29" spans="1:8" ht="42" customHeight="1">
      <c r="A29" s="6" t="s">
        <v>48</v>
      </c>
      <c r="B29" s="7"/>
      <c r="C29" s="8"/>
      <c r="D29" s="45" t="s">
        <v>49</v>
      </c>
      <c r="E29" s="9">
        <f>E30+E35+E41</f>
        <v>-110000</v>
      </c>
      <c r="F29" s="10">
        <f>F30+F35+F41</f>
        <v>109830</v>
      </c>
      <c r="G29" s="331"/>
      <c r="H29" s="331"/>
    </row>
    <row r="30" spans="1:8" ht="40.5" customHeight="1">
      <c r="A30" s="11"/>
      <c r="B30" s="12" t="s">
        <v>50</v>
      </c>
      <c r="C30" s="13"/>
      <c r="D30" s="148" t="s">
        <v>51</v>
      </c>
      <c r="E30" s="14">
        <f>SUM(E31:E34)</f>
        <v>-100000</v>
      </c>
      <c r="F30" s="15">
        <f>SUM(F31:F34)</f>
        <v>17130</v>
      </c>
      <c r="G30" s="331"/>
      <c r="H30" s="331"/>
    </row>
    <row r="31" spans="1:8" ht="19.5" customHeight="1">
      <c r="A31" s="11"/>
      <c r="B31" s="16"/>
      <c r="C31" s="16" t="s">
        <v>52</v>
      </c>
      <c r="D31" s="46" t="s">
        <v>53</v>
      </c>
      <c r="E31" s="17">
        <v>-100000</v>
      </c>
      <c r="F31" s="18">
        <v>0</v>
      </c>
      <c r="G31" s="331"/>
      <c r="H31" s="331"/>
    </row>
    <row r="32" spans="1:8" ht="19.5" customHeight="1">
      <c r="A32" s="11"/>
      <c r="B32" s="16"/>
      <c r="C32" s="16" t="s">
        <v>54</v>
      </c>
      <c r="D32" s="46" t="s">
        <v>55</v>
      </c>
      <c r="E32" s="17">
        <v>0</v>
      </c>
      <c r="F32" s="18">
        <v>15600</v>
      </c>
      <c r="G32" s="331"/>
      <c r="H32" s="331"/>
    </row>
    <row r="33" spans="1:8" ht="19.5" customHeight="1">
      <c r="A33" s="11"/>
      <c r="B33" s="16"/>
      <c r="C33" s="16" t="s">
        <v>14</v>
      </c>
      <c r="D33" s="46" t="s">
        <v>15</v>
      </c>
      <c r="E33" s="17">
        <v>0</v>
      </c>
      <c r="F33" s="18">
        <v>130</v>
      </c>
      <c r="G33" s="331"/>
      <c r="H33" s="331"/>
    </row>
    <row r="34" spans="1:8" ht="19.5" customHeight="1">
      <c r="A34" s="11"/>
      <c r="B34" s="16"/>
      <c r="C34" s="16" t="s">
        <v>56</v>
      </c>
      <c r="D34" s="46" t="s">
        <v>57</v>
      </c>
      <c r="E34" s="17">
        <v>0</v>
      </c>
      <c r="F34" s="18">
        <v>1400</v>
      </c>
      <c r="G34" s="331"/>
      <c r="H34" s="331"/>
    </row>
    <row r="35" spans="1:8" ht="49.5" customHeight="1">
      <c r="A35" s="11"/>
      <c r="B35" s="12" t="s">
        <v>58</v>
      </c>
      <c r="C35" s="13"/>
      <c r="D35" s="148" t="s">
        <v>59</v>
      </c>
      <c r="E35" s="14">
        <f>SUM(E36:E40)</f>
        <v>-10000</v>
      </c>
      <c r="F35" s="15">
        <f>SUM(F36:F40)</f>
        <v>29000</v>
      </c>
      <c r="G35" s="331"/>
      <c r="H35" s="331"/>
    </row>
    <row r="36" spans="1:8" ht="19.5" customHeight="1">
      <c r="A36" s="11"/>
      <c r="B36" s="16"/>
      <c r="C36" s="16" t="s">
        <v>52</v>
      </c>
      <c r="D36" s="46" t="s">
        <v>53</v>
      </c>
      <c r="E36" s="17">
        <v>0</v>
      </c>
      <c r="F36" s="18">
        <v>10000</v>
      </c>
      <c r="G36" s="331"/>
      <c r="H36" s="331"/>
    </row>
    <row r="37" spans="1:8" ht="19.5" customHeight="1">
      <c r="A37" s="11"/>
      <c r="B37" s="16"/>
      <c r="C37" s="16" t="s">
        <v>54</v>
      </c>
      <c r="D37" s="46" t="s">
        <v>55</v>
      </c>
      <c r="E37" s="17">
        <v>-10000</v>
      </c>
      <c r="F37" s="18">
        <v>0</v>
      </c>
      <c r="G37" s="331"/>
      <c r="H37" s="331"/>
    </row>
    <row r="38" spans="1:8" ht="19.5" customHeight="1">
      <c r="A38" s="11"/>
      <c r="B38" s="16"/>
      <c r="C38" s="16" t="s">
        <v>60</v>
      </c>
      <c r="D38" s="46" t="s">
        <v>61</v>
      </c>
      <c r="E38" s="17">
        <v>0</v>
      </c>
      <c r="F38" s="18">
        <v>15000</v>
      </c>
      <c r="G38" s="331"/>
      <c r="H38" s="331"/>
    </row>
    <row r="39" spans="1:8" ht="19.5" customHeight="1">
      <c r="A39" s="11"/>
      <c r="B39" s="16"/>
      <c r="C39" s="16" t="s">
        <v>14</v>
      </c>
      <c r="D39" s="46" t="s">
        <v>15</v>
      </c>
      <c r="E39" s="17">
        <v>0</v>
      </c>
      <c r="F39" s="18">
        <v>1000</v>
      </c>
      <c r="G39" s="331"/>
      <c r="H39" s="331"/>
    </row>
    <row r="40" spans="1:8" ht="19.5" customHeight="1">
      <c r="A40" s="11"/>
      <c r="B40" s="16"/>
      <c r="C40" s="16" t="s">
        <v>56</v>
      </c>
      <c r="D40" s="46" t="s">
        <v>57</v>
      </c>
      <c r="E40" s="17">
        <v>0</v>
      </c>
      <c r="F40" s="18">
        <v>3000</v>
      </c>
      <c r="G40" s="331"/>
      <c r="H40" s="331"/>
    </row>
    <row r="41" spans="1:8" ht="29.25" customHeight="1">
      <c r="A41" s="11"/>
      <c r="B41" s="12" t="s">
        <v>62</v>
      </c>
      <c r="C41" s="13"/>
      <c r="D41" s="148" t="s">
        <v>63</v>
      </c>
      <c r="E41" s="14">
        <f>SUM(E42:E44)</f>
        <v>0</v>
      </c>
      <c r="F41" s="15">
        <f>SUM(F42:F44)</f>
        <v>63700</v>
      </c>
      <c r="G41" s="331"/>
      <c r="H41" s="331"/>
    </row>
    <row r="42" spans="1:8" ht="19.5" customHeight="1">
      <c r="A42" s="11"/>
      <c r="B42" s="16"/>
      <c r="C42" s="16" t="s">
        <v>64</v>
      </c>
      <c r="D42" s="46" t="s">
        <v>65</v>
      </c>
      <c r="E42" s="17">
        <v>0</v>
      </c>
      <c r="F42" s="18">
        <v>1500</v>
      </c>
      <c r="G42" s="331"/>
      <c r="H42" s="331"/>
    </row>
    <row r="43" spans="1:8" ht="19.5" customHeight="1">
      <c r="A43" s="11"/>
      <c r="B43" s="16"/>
      <c r="C43" s="16" t="s">
        <v>66</v>
      </c>
      <c r="D43" s="46" t="s">
        <v>67</v>
      </c>
      <c r="E43" s="17">
        <v>0</v>
      </c>
      <c r="F43" s="18">
        <v>61000</v>
      </c>
      <c r="G43" s="331"/>
      <c r="H43" s="331"/>
    </row>
    <row r="44" spans="1:8" ht="33" customHeight="1">
      <c r="A44" s="11"/>
      <c r="B44" s="16"/>
      <c r="C44" s="16" t="s">
        <v>68</v>
      </c>
      <c r="D44" s="46" t="s">
        <v>69</v>
      </c>
      <c r="E44" s="17">
        <v>0</v>
      </c>
      <c r="F44" s="18">
        <v>1200</v>
      </c>
      <c r="G44" s="331"/>
      <c r="H44" s="331"/>
    </row>
    <row r="45" spans="1:8" ht="19.5" customHeight="1">
      <c r="A45" s="6" t="s">
        <v>70</v>
      </c>
      <c r="B45" s="7"/>
      <c r="C45" s="8"/>
      <c r="D45" s="45" t="s">
        <v>71</v>
      </c>
      <c r="E45" s="9">
        <f>E46</f>
        <v>0</v>
      </c>
      <c r="F45" s="10">
        <f>F46</f>
        <v>4000</v>
      </c>
      <c r="G45" s="331"/>
      <c r="H45" s="331"/>
    </row>
    <row r="46" spans="1:8" ht="43.5" customHeight="1">
      <c r="A46" s="11"/>
      <c r="B46" s="12" t="s">
        <v>72</v>
      </c>
      <c r="C46" s="13"/>
      <c r="D46" s="148" t="s">
        <v>73</v>
      </c>
      <c r="E46" s="14">
        <f>E47</f>
        <v>0</v>
      </c>
      <c r="F46" s="15">
        <f>F47</f>
        <v>4000</v>
      </c>
      <c r="G46" s="331"/>
      <c r="H46" s="331"/>
    </row>
    <row r="47" spans="1:8" ht="45.75" customHeight="1">
      <c r="A47" s="11"/>
      <c r="B47" s="16"/>
      <c r="C47" s="16" t="s">
        <v>37</v>
      </c>
      <c r="D47" s="46" t="s">
        <v>38</v>
      </c>
      <c r="E47" s="17">
        <v>0</v>
      </c>
      <c r="F47" s="18">
        <v>4000</v>
      </c>
      <c r="G47" s="331"/>
      <c r="H47" s="331"/>
    </row>
    <row r="48" spans="1:8" ht="19.5" customHeight="1">
      <c r="A48" s="6" t="s">
        <v>74</v>
      </c>
      <c r="B48" s="7"/>
      <c r="C48" s="8"/>
      <c r="D48" s="45" t="s">
        <v>75</v>
      </c>
      <c r="E48" s="9">
        <f>E49</f>
        <v>-70081</v>
      </c>
      <c r="F48" s="10">
        <f>F49</f>
        <v>0</v>
      </c>
      <c r="G48" s="331"/>
      <c r="H48" s="331"/>
    </row>
    <row r="49" spans="1:8" ht="19.5" customHeight="1">
      <c r="A49" s="11"/>
      <c r="B49" s="12" t="s">
        <v>76</v>
      </c>
      <c r="C49" s="13"/>
      <c r="D49" s="148" t="s">
        <v>77</v>
      </c>
      <c r="E49" s="14">
        <f>SUM(E50:E51)</f>
        <v>-70081</v>
      </c>
      <c r="F49" s="15">
        <f>SUM(F50:F51)</f>
        <v>0</v>
      </c>
      <c r="G49" s="331"/>
      <c r="H49" s="331"/>
    </row>
    <row r="50" spans="1:8" ht="39" customHeight="1">
      <c r="A50" s="11"/>
      <c r="B50" s="16"/>
      <c r="C50" s="16" t="s">
        <v>78</v>
      </c>
      <c r="D50" s="46" t="s">
        <v>79</v>
      </c>
      <c r="E50" s="17">
        <v>-35081</v>
      </c>
      <c r="F50" s="18">
        <v>0</v>
      </c>
      <c r="G50" s="331"/>
      <c r="H50" s="331"/>
    </row>
    <row r="51" spans="1:8" ht="46.5" customHeight="1" thickBot="1">
      <c r="A51" s="19"/>
      <c r="B51" s="20"/>
      <c r="C51" s="20" t="s">
        <v>80</v>
      </c>
      <c r="D51" s="47" t="s">
        <v>81</v>
      </c>
      <c r="E51" s="21">
        <v>-35000</v>
      </c>
      <c r="F51" s="22">
        <v>0</v>
      </c>
      <c r="G51" s="331"/>
      <c r="H51" s="331"/>
    </row>
    <row r="52" spans="1:8" ht="19.5" customHeight="1" thickBot="1" thickTop="1">
      <c r="A52" s="23"/>
      <c r="B52" s="24"/>
      <c r="C52" s="25"/>
      <c r="D52" s="331"/>
      <c r="E52" s="331"/>
      <c r="F52" s="331"/>
      <c r="G52" s="331"/>
      <c r="H52" s="331"/>
    </row>
    <row r="53" spans="1:8" ht="19.5" customHeight="1" thickBot="1" thickTop="1">
      <c r="A53" s="26"/>
      <c r="B53" s="323" t="s">
        <v>86</v>
      </c>
      <c r="C53" s="324"/>
      <c r="D53" s="27">
        <f>E53+F53</f>
        <v>-2930129</v>
      </c>
      <c r="E53" s="28">
        <f>E48+E45+E29+E20+E15+E12+E5</f>
        <v>-3058004</v>
      </c>
      <c r="F53" s="29">
        <f>F48+F45+F29+F20+F15+F12+F5</f>
        <v>127875</v>
      </c>
      <c r="G53" s="331"/>
      <c r="H53" s="331"/>
    </row>
    <row r="54" spans="1:8" ht="19.5" customHeight="1" thickBot="1" thickTop="1">
      <c r="A54" s="331"/>
      <c r="B54" s="331"/>
      <c r="C54" s="331"/>
      <c r="D54" s="331"/>
      <c r="E54" s="331"/>
      <c r="F54" s="331"/>
      <c r="G54" s="331"/>
      <c r="H54" s="331"/>
    </row>
    <row r="55" spans="1:8" ht="19.5" customHeight="1" thickBot="1">
      <c r="A55" s="1"/>
      <c r="B55" s="36">
        <v>952</v>
      </c>
      <c r="C55" s="329" t="s">
        <v>87</v>
      </c>
      <c r="D55" s="330"/>
      <c r="E55" s="37">
        <v>0</v>
      </c>
      <c r="F55" s="38">
        <v>1905301</v>
      </c>
      <c r="G55" s="1"/>
      <c r="H55" s="1"/>
    </row>
    <row r="56" spans="1:8" ht="19.5" customHeight="1" thickBot="1">
      <c r="A56" s="30"/>
      <c r="B56" s="39"/>
      <c r="C56" s="40" t="s">
        <v>88</v>
      </c>
      <c r="D56" s="41">
        <f>F56+E56</f>
        <v>1905301</v>
      </c>
      <c r="E56" s="42">
        <f>SUM(E55:E55)</f>
        <v>0</v>
      </c>
      <c r="F56" s="43">
        <f>SUM(F55:F55)</f>
        <v>1905301</v>
      </c>
      <c r="G56" s="1"/>
      <c r="H56" s="1"/>
    </row>
    <row r="57" spans="1:8" ht="19.5" customHeight="1">
      <c r="A57" s="32"/>
      <c r="B57" s="33"/>
      <c r="C57" s="31"/>
      <c r="D57" s="1"/>
      <c r="E57" s="1"/>
      <c r="F57" s="1"/>
      <c r="H57" s="34"/>
    </row>
    <row r="58" spans="1:8" ht="19.5" customHeight="1">
      <c r="A58" s="1"/>
      <c r="B58" s="1"/>
      <c r="C58" s="1"/>
      <c r="D58" s="1"/>
      <c r="E58" s="1"/>
      <c r="F58" s="1"/>
      <c r="H58" s="35"/>
    </row>
    <row r="60" ht="19.5" customHeight="1">
      <c r="E60" s="44"/>
    </row>
  </sheetData>
  <mergeCells count="55">
    <mergeCell ref="G11:H11"/>
    <mergeCell ref="G16:H16"/>
    <mergeCell ref="G5:H5"/>
    <mergeCell ref="G10:H10"/>
    <mergeCell ref="G8:H8"/>
    <mergeCell ref="G9:H9"/>
    <mergeCell ref="G6:H6"/>
    <mergeCell ref="G7:H7"/>
    <mergeCell ref="G14:H14"/>
    <mergeCell ref="G15:H15"/>
    <mergeCell ref="G12:H12"/>
    <mergeCell ref="G13:H13"/>
    <mergeCell ref="G18:H18"/>
    <mergeCell ref="G19:H19"/>
    <mergeCell ref="G17:H17"/>
    <mergeCell ref="G22:H22"/>
    <mergeCell ref="G23:H23"/>
    <mergeCell ref="G20:H20"/>
    <mergeCell ref="G21:H21"/>
    <mergeCell ref="G26:H26"/>
    <mergeCell ref="G27:H27"/>
    <mergeCell ref="G24:H24"/>
    <mergeCell ref="G25:H25"/>
    <mergeCell ref="G30:H30"/>
    <mergeCell ref="G31:H31"/>
    <mergeCell ref="G28:H28"/>
    <mergeCell ref="G36:H36"/>
    <mergeCell ref="G29:H29"/>
    <mergeCell ref="G32:H32"/>
    <mergeCell ref="G40:H40"/>
    <mergeCell ref="G38:H38"/>
    <mergeCell ref="G39:H39"/>
    <mergeCell ref="G33:H33"/>
    <mergeCell ref="A1:F1"/>
    <mergeCell ref="A2:F2"/>
    <mergeCell ref="A3:F3"/>
    <mergeCell ref="G47:H47"/>
    <mergeCell ref="G45:H45"/>
    <mergeCell ref="G46:H46"/>
    <mergeCell ref="G42:H42"/>
    <mergeCell ref="G37:H37"/>
    <mergeCell ref="G34:H34"/>
    <mergeCell ref="G35:H35"/>
    <mergeCell ref="G44:H44"/>
    <mergeCell ref="G43:H43"/>
    <mergeCell ref="G41:H41"/>
    <mergeCell ref="A54:H54"/>
    <mergeCell ref="G50:H50"/>
    <mergeCell ref="G48:H48"/>
    <mergeCell ref="G49:H49"/>
    <mergeCell ref="C55:D55"/>
    <mergeCell ref="G51:H51"/>
    <mergeCell ref="D52:H52"/>
    <mergeCell ref="G53:H53"/>
    <mergeCell ref="B53:C5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I13" sqref="I13"/>
    </sheetView>
  </sheetViews>
  <sheetFormatPr defaultColWidth="9.33203125" defaultRowHeight="19.5" customHeight="1"/>
  <cols>
    <col min="1" max="1" width="5.5" style="0" customWidth="1"/>
    <col min="2" max="2" width="7.66015625" style="0" customWidth="1"/>
    <col min="3" max="3" width="11.33203125" style="0" customWidth="1"/>
    <col min="4" max="4" width="55.16015625" style="0" customWidth="1"/>
    <col min="5" max="5" width="16" style="0" customWidth="1"/>
    <col min="6" max="6" width="17.5" style="0" customWidth="1"/>
  </cols>
  <sheetData>
    <row r="1" spans="1:6" ht="19.5" customHeight="1">
      <c r="A1" s="325" t="s">
        <v>230</v>
      </c>
      <c r="B1" s="325"/>
      <c r="C1" s="325"/>
      <c r="D1" s="325"/>
      <c r="E1" s="325"/>
      <c r="F1" s="326"/>
    </row>
    <row r="2" spans="1:6" ht="19.5" customHeight="1" thickBot="1">
      <c r="A2" s="327" t="s">
        <v>407</v>
      </c>
      <c r="B2" s="328"/>
      <c r="C2" s="328"/>
      <c r="D2" s="328"/>
      <c r="E2" s="328"/>
      <c r="F2" s="320"/>
    </row>
    <row r="3" spans="1:6" ht="19.5" customHeight="1" thickBot="1" thickTop="1">
      <c r="A3" s="321" t="s">
        <v>229</v>
      </c>
      <c r="B3" s="322"/>
      <c r="C3" s="322"/>
      <c r="D3" s="322"/>
      <c r="E3" s="319"/>
      <c r="F3" s="313"/>
    </row>
    <row r="4" spans="1:6" ht="19.5" customHeight="1" thickTop="1">
      <c r="A4" s="2" t="s">
        <v>0</v>
      </c>
      <c r="B4" s="3" t="s">
        <v>1</v>
      </c>
      <c r="C4" s="4" t="s">
        <v>2</v>
      </c>
      <c r="D4" s="3" t="s">
        <v>3</v>
      </c>
      <c r="E4" s="3" t="s">
        <v>84</v>
      </c>
      <c r="F4" s="5" t="s">
        <v>85</v>
      </c>
    </row>
    <row r="5" spans="1:6" ht="19.5" customHeight="1">
      <c r="A5" s="141" t="s">
        <v>4</v>
      </c>
      <c r="B5" s="142"/>
      <c r="C5" s="142"/>
      <c r="D5" s="45" t="s">
        <v>5</v>
      </c>
      <c r="E5" s="143" t="s">
        <v>195</v>
      </c>
      <c r="F5" s="144">
        <f>F6</f>
        <v>0</v>
      </c>
    </row>
    <row r="6" spans="1:6" ht="19.5" customHeight="1">
      <c r="A6" s="145"/>
      <c r="B6" s="146" t="s">
        <v>6</v>
      </c>
      <c r="C6" s="147"/>
      <c r="D6" s="148" t="s">
        <v>7</v>
      </c>
      <c r="E6" s="14">
        <f>E7</f>
        <v>-167000</v>
      </c>
      <c r="F6" s="15">
        <f>F7</f>
        <v>0</v>
      </c>
    </row>
    <row r="7" spans="1:6" ht="19.5" customHeight="1">
      <c r="A7" s="149"/>
      <c r="B7" s="150"/>
      <c r="C7" s="150" t="s">
        <v>114</v>
      </c>
      <c r="D7" s="46" t="s">
        <v>196</v>
      </c>
      <c r="E7" s="17">
        <v>-167000</v>
      </c>
      <c r="F7" s="18">
        <v>0</v>
      </c>
    </row>
    <row r="8" spans="1:6" ht="19.5" customHeight="1">
      <c r="A8" s="141" t="s">
        <v>33</v>
      </c>
      <c r="B8" s="142"/>
      <c r="C8" s="142"/>
      <c r="D8" s="45" t="s">
        <v>34</v>
      </c>
      <c r="E8" s="143">
        <f>E9+E12</f>
        <v>0</v>
      </c>
      <c r="F8" s="144">
        <f>F9+F12</f>
        <v>12042</v>
      </c>
    </row>
    <row r="9" spans="1:6" ht="19.5" customHeight="1">
      <c r="A9" s="145"/>
      <c r="B9" s="146" t="s">
        <v>39</v>
      </c>
      <c r="C9" s="147"/>
      <c r="D9" s="148" t="s">
        <v>40</v>
      </c>
      <c r="E9" s="14">
        <f>SUM(E10:E11)</f>
        <v>0</v>
      </c>
      <c r="F9" s="15">
        <f>SUM(F10:F11)</f>
        <v>10332</v>
      </c>
    </row>
    <row r="10" spans="1:6" ht="19.5" customHeight="1">
      <c r="A10" s="149"/>
      <c r="B10" s="150"/>
      <c r="C10" s="150" t="s">
        <v>197</v>
      </c>
      <c r="D10" s="46" t="s">
        <v>198</v>
      </c>
      <c r="E10" s="17">
        <v>0</v>
      </c>
      <c r="F10" s="18">
        <v>10000</v>
      </c>
    </row>
    <row r="11" spans="1:6" ht="19.5" customHeight="1">
      <c r="A11" s="149"/>
      <c r="B11" s="150"/>
      <c r="C11" s="150" t="s">
        <v>199</v>
      </c>
      <c r="D11" s="46" t="s">
        <v>200</v>
      </c>
      <c r="E11" s="17">
        <v>0</v>
      </c>
      <c r="F11" s="18">
        <v>332</v>
      </c>
    </row>
    <row r="12" spans="1:6" ht="19.5" customHeight="1">
      <c r="A12" s="145"/>
      <c r="B12" s="146" t="s">
        <v>45</v>
      </c>
      <c r="C12" s="147"/>
      <c r="D12" s="148" t="s">
        <v>13</v>
      </c>
      <c r="E12" s="14">
        <f>SUM(E13:E14)</f>
        <v>0</v>
      </c>
      <c r="F12" s="15">
        <f>SUM(F13:F14)</f>
        <v>1710</v>
      </c>
    </row>
    <row r="13" spans="1:6" ht="19.5" customHeight="1">
      <c r="A13" s="149"/>
      <c r="B13" s="150"/>
      <c r="C13" s="150" t="s">
        <v>102</v>
      </c>
      <c r="D13" s="46" t="s">
        <v>201</v>
      </c>
      <c r="E13" s="17">
        <v>0</v>
      </c>
      <c r="F13" s="18">
        <v>1250</v>
      </c>
    </row>
    <row r="14" spans="1:6" ht="19.5" customHeight="1">
      <c r="A14" s="149"/>
      <c r="B14" s="150"/>
      <c r="C14" s="150" t="s">
        <v>197</v>
      </c>
      <c r="D14" s="46" t="s">
        <v>198</v>
      </c>
      <c r="E14" s="17">
        <v>0</v>
      </c>
      <c r="F14" s="18">
        <v>460</v>
      </c>
    </row>
    <row r="15" spans="1:6" ht="35.25" customHeight="1">
      <c r="A15" s="141" t="s">
        <v>202</v>
      </c>
      <c r="B15" s="142"/>
      <c r="C15" s="142"/>
      <c r="D15" s="135" t="s">
        <v>225</v>
      </c>
      <c r="E15" s="143">
        <f>E16</f>
        <v>-102.26</v>
      </c>
      <c r="F15" s="144">
        <f>F16</f>
        <v>102.26</v>
      </c>
    </row>
    <row r="16" spans="1:6" ht="42.75" customHeight="1">
      <c r="A16" s="145"/>
      <c r="B16" s="146" t="s">
        <v>203</v>
      </c>
      <c r="C16" s="147"/>
      <c r="D16" s="148" t="s">
        <v>204</v>
      </c>
      <c r="E16" s="14">
        <f>SUM(E17:E18)</f>
        <v>-102.26</v>
      </c>
      <c r="F16" s="15">
        <f>SUM(F17:F18)</f>
        <v>102.26</v>
      </c>
    </row>
    <row r="17" spans="1:6" ht="19.5" customHeight="1">
      <c r="A17" s="149"/>
      <c r="B17" s="150"/>
      <c r="C17" s="150" t="s">
        <v>105</v>
      </c>
      <c r="D17" s="46" t="s">
        <v>205</v>
      </c>
      <c r="E17" s="17">
        <v>0</v>
      </c>
      <c r="F17" s="18">
        <v>102.26</v>
      </c>
    </row>
    <row r="18" spans="1:6" ht="19.5" customHeight="1">
      <c r="A18" s="149"/>
      <c r="B18" s="150"/>
      <c r="C18" s="150" t="s">
        <v>206</v>
      </c>
      <c r="D18" s="46" t="s">
        <v>207</v>
      </c>
      <c r="E18" s="17">
        <v>-102.26</v>
      </c>
      <c r="F18" s="18">
        <v>0</v>
      </c>
    </row>
    <row r="19" spans="1:6" ht="19.5" customHeight="1">
      <c r="A19" s="141" t="s">
        <v>208</v>
      </c>
      <c r="B19" s="142"/>
      <c r="C19" s="142"/>
      <c r="D19" s="136" t="s">
        <v>226</v>
      </c>
      <c r="E19" s="143">
        <f>E20</f>
        <v>0</v>
      </c>
      <c r="F19" s="144">
        <f>F20</f>
        <v>4530</v>
      </c>
    </row>
    <row r="20" spans="1:6" ht="19.5" customHeight="1">
      <c r="A20" s="145"/>
      <c r="B20" s="146" t="s">
        <v>209</v>
      </c>
      <c r="C20" s="147"/>
      <c r="D20" s="148" t="s">
        <v>210</v>
      </c>
      <c r="E20" s="14">
        <f>E21</f>
        <v>0</v>
      </c>
      <c r="F20" s="15">
        <f>F21</f>
        <v>4530</v>
      </c>
    </row>
    <row r="21" spans="1:6" ht="19.5" customHeight="1">
      <c r="A21" s="149"/>
      <c r="B21" s="150"/>
      <c r="C21" s="150" t="s">
        <v>211</v>
      </c>
      <c r="D21" s="46" t="s">
        <v>212</v>
      </c>
      <c r="E21" s="17">
        <v>0</v>
      </c>
      <c r="F21" s="18">
        <v>4530</v>
      </c>
    </row>
    <row r="22" spans="1:6" ht="19.5" customHeight="1">
      <c r="A22" s="141" t="s">
        <v>175</v>
      </c>
      <c r="B22" s="142"/>
      <c r="C22" s="142"/>
      <c r="D22" s="136" t="s">
        <v>228</v>
      </c>
      <c r="E22" s="143">
        <f>E23</f>
        <v>-1080</v>
      </c>
      <c r="F22" s="144">
        <f>F23</f>
        <v>1080</v>
      </c>
    </row>
    <row r="23" spans="1:6" ht="19.5" customHeight="1">
      <c r="A23" s="145"/>
      <c r="B23" s="146" t="s">
        <v>213</v>
      </c>
      <c r="C23" s="147"/>
      <c r="D23" s="148" t="s">
        <v>214</v>
      </c>
      <c r="E23" s="14">
        <f>SUM(E24:E25)</f>
        <v>-1080</v>
      </c>
      <c r="F23" s="15">
        <f>SUM(F24:F25)</f>
        <v>1080</v>
      </c>
    </row>
    <row r="24" spans="1:6" ht="19.5" customHeight="1">
      <c r="A24" s="149"/>
      <c r="B24" s="150"/>
      <c r="C24" s="150" t="s">
        <v>102</v>
      </c>
      <c r="D24" s="46" t="s">
        <v>201</v>
      </c>
      <c r="E24" s="17">
        <v>0</v>
      </c>
      <c r="F24" s="18">
        <v>1080</v>
      </c>
    </row>
    <row r="25" spans="1:6" ht="19.5" customHeight="1">
      <c r="A25" s="149"/>
      <c r="B25" s="150"/>
      <c r="C25" s="150" t="s">
        <v>215</v>
      </c>
      <c r="D25" s="46" t="s">
        <v>216</v>
      </c>
      <c r="E25" s="17">
        <v>-1080</v>
      </c>
      <c r="F25" s="18">
        <v>0</v>
      </c>
    </row>
    <row r="26" spans="1:6" ht="19.5" customHeight="1">
      <c r="A26" s="141" t="s">
        <v>137</v>
      </c>
      <c r="B26" s="142"/>
      <c r="C26" s="142"/>
      <c r="D26" s="136" t="s">
        <v>227</v>
      </c>
      <c r="E26" s="143">
        <f>E27</f>
        <v>-51500</v>
      </c>
      <c r="F26" s="144">
        <f>F27</f>
        <v>1500</v>
      </c>
    </row>
    <row r="27" spans="1:6" ht="19.5" customHeight="1">
      <c r="A27" s="145"/>
      <c r="B27" s="146" t="s">
        <v>217</v>
      </c>
      <c r="C27" s="147"/>
      <c r="D27" s="148" t="s">
        <v>13</v>
      </c>
      <c r="E27" s="14">
        <f>SUM(E28:E30)</f>
        <v>-51500</v>
      </c>
      <c r="F27" s="15">
        <f>SUM(F28:F30)</f>
        <v>1500</v>
      </c>
    </row>
    <row r="28" spans="1:6" ht="19.5" customHeight="1">
      <c r="A28" s="149"/>
      <c r="B28" s="150"/>
      <c r="C28" s="150" t="s">
        <v>102</v>
      </c>
      <c r="D28" s="46" t="s">
        <v>201</v>
      </c>
      <c r="E28" s="17">
        <v>0</v>
      </c>
      <c r="F28" s="18">
        <v>1500</v>
      </c>
    </row>
    <row r="29" spans="1:6" ht="19.5" customHeight="1">
      <c r="A29" s="149"/>
      <c r="B29" s="150"/>
      <c r="C29" s="150" t="s">
        <v>105</v>
      </c>
      <c r="D29" s="46" t="s">
        <v>205</v>
      </c>
      <c r="E29" s="17">
        <v>-1500</v>
      </c>
      <c r="F29" s="18">
        <v>0</v>
      </c>
    </row>
    <row r="30" spans="1:6" ht="38.25" customHeight="1">
      <c r="A30" s="149"/>
      <c r="B30" s="150"/>
      <c r="C30" s="150" t="s">
        <v>218</v>
      </c>
      <c r="D30" s="46" t="s">
        <v>219</v>
      </c>
      <c r="E30" s="17">
        <v>-50000</v>
      </c>
      <c r="F30" s="18">
        <v>0</v>
      </c>
    </row>
    <row r="31" spans="1:6" ht="19.5" customHeight="1">
      <c r="A31" s="141" t="s">
        <v>100</v>
      </c>
      <c r="B31" s="142"/>
      <c r="C31" s="142"/>
      <c r="D31" s="137" t="s">
        <v>224</v>
      </c>
      <c r="E31" s="143">
        <f>E32+E36</f>
        <v>-401545.38</v>
      </c>
      <c r="F31" s="144">
        <f>F32+F36</f>
        <v>6145.38</v>
      </c>
    </row>
    <row r="32" spans="1:6" ht="19.5" customHeight="1">
      <c r="A32" s="145"/>
      <c r="B32" s="146" t="s">
        <v>101</v>
      </c>
      <c r="C32" s="147"/>
      <c r="D32" s="148" t="s">
        <v>220</v>
      </c>
      <c r="E32" s="14">
        <f>SUM(E33:E35)</f>
        <v>-401545.38</v>
      </c>
      <c r="F32" s="15">
        <f>SUM(F33:F35)</f>
        <v>1545.38</v>
      </c>
    </row>
    <row r="33" spans="1:6" ht="19.5" customHeight="1">
      <c r="A33" s="149"/>
      <c r="B33" s="150"/>
      <c r="C33" s="150" t="s">
        <v>102</v>
      </c>
      <c r="D33" s="46" t="s">
        <v>201</v>
      </c>
      <c r="E33" s="17">
        <v>0</v>
      </c>
      <c r="F33" s="18">
        <v>1545.38</v>
      </c>
    </row>
    <row r="34" spans="1:6" ht="19.5" customHeight="1">
      <c r="A34" s="149"/>
      <c r="B34" s="150"/>
      <c r="C34" s="150" t="s">
        <v>105</v>
      </c>
      <c r="D34" s="46" t="s">
        <v>205</v>
      </c>
      <c r="E34" s="17">
        <v>-1545.38</v>
      </c>
      <c r="F34" s="18">
        <v>0</v>
      </c>
    </row>
    <row r="35" spans="1:6" ht="19.5" customHeight="1">
      <c r="A35" s="149"/>
      <c r="B35" s="150"/>
      <c r="C35" s="150" t="s">
        <v>114</v>
      </c>
      <c r="D35" s="46" t="s">
        <v>196</v>
      </c>
      <c r="E35" s="17">
        <v>-400000</v>
      </c>
      <c r="F35" s="18">
        <v>0</v>
      </c>
    </row>
    <row r="36" spans="1:6" ht="19.5" customHeight="1">
      <c r="A36" s="145"/>
      <c r="B36" s="146" t="s">
        <v>182</v>
      </c>
      <c r="C36" s="147"/>
      <c r="D36" s="148" t="s">
        <v>221</v>
      </c>
      <c r="E36" s="14">
        <f>E37</f>
        <v>0</v>
      </c>
      <c r="F36" s="15">
        <f>F37</f>
        <v>4600</v>
      </c>
    </row>
    <row r="37" spans="1:6" ht="39.75" customHeight="1">
      <c r="A37" s="149"/>
      <c r="B37" s="150"/>
      <c r="C37" s="150" t="s">
        <v>218</v>
      </c>
      <c r="D37" s="46" t="s">
        <v>219</v>
      </c>
      <c r="E37" s="17">
        <v>0</v>
      </c>
      <c r="F37" s="18">
        <v>4600</v>
      </c>
    </row>
    <row r="38" spans="1:6" ht="19.5" customHeight="1">
      <c r="A38" s="141" t="s">
        <v>74</v>
      </c>
      <c r="B38" s="142"/>
      <c r="C38" s="142"/>
      <c r="D38" s="45" t="s">
        <v>75</v>
      </c>
      <c r="E38" s="143">
        <f>E39+E41</f>
        <v>-431000</v>
      </c>
      <c r="F38" s="144">
        <f>F39+F41</f>
        <v>2000</v>
      </c>
    </row>
    <row r="39" spans="1:6" ht="19.5" customHeight="1">
      <c r="A39" s="145"/>
      <c r="B39" s="146" t="s">
        <v>76</v>
      </c>
      <c r="C39" s="147"/>
      <c r="D39" s="148" t="s">
        <v>77</v>
      </c>
      <c r="E39" s="14">
        <f>E40</f>
        <v>-430000</v>
      </c>
      <c r="F39" s="15">
        <f>F40</f>
        <v>0</v>
      </c>
    </row>
    <row r="40" spans="1:6" ht="19.5" customHeight="1">
      <c r="A40" s="149"/>
      <c r="B40" s="150"/>
      <c r="C40" s="150" t="s">
        <v>114</v>
      </c>
      <c r="D40" s="46" t="s">
        <v>196</v>
      </c>
      <c r="E40" s="17">
        <v>-430000</v>
      </c>
      <c r="F40" s="18">
        <v>0</v>
      </c>
    </row>
    <row r="41" spans="1:6" ht="19.5" customHeight="1">
      <c r="A41" s="145"/>
      <c r="B41" s="146" t="s">
        <v>104</v>
      </c>
      <c r="C41" s="147"/>
      <c r="D41" s="148" t="s">
        <v>13</v>
      </c>
      <c r="E41" s="14">
        <f>SUM(E42:E43)</f>
        <v>-1000</v>
      </c>
      <c r="F41" s="15">
        <f>SUM(F42:F43)</f>
        <v>2000</v>
      </c>
    </row>
    <row r="42" spans="1:6" ht="39.75" customHeight="1">
      <c r="A42" s="149"/>
      <c r="B42" s="150"/>
      <c r="C42" s="150" t="s">
        <v>222</v>
      </c>
      <c r="D42" s="46" t="s">
        <v>223</v>
      </c>
      <c r="E42" s="17">
        <v>-1000</v>
      </c>
      <c r="F42" s="18">
        <v>0</v>
      </c>
    </row>
    <row r="43" spans="1:6" ht="19.5" customHeight="1" thickBot="1">
      <c r="A43" s="151"/>
      <c r="B43" s="152"/>
      <c r="C43" s="152" t="s">
        <v>197</v>
      </c>
      <c r="D43" s="47" t="s">
        <v>198</v>
      </c>
      <c r="E43" s="21">
        <v>0</v>
      </c>
      <c r="F43" s="22">
        <v>2000</v>
      </c>
    </row>
    <row r="44" spans="1:6" ht="19.5" customHeight="1" thickBot="1" thickTop="1">
      <c r="A44" s="331"/>
      <c r="B44" s="331"/>
      <c r="C44" s="331"/>
      <c r="D44" s="331"/>
      <c r="E44" s="331"/>
      <c r="F44" s="331"/>
    </row>
    <row r="45" spans="2:6" ht="19.5" customHeight="1" thickBot="1" thickTop="1">
      <c r="B45" s="323" t="s">
        <v>86</v>
      </c>
      <c r="C45" s="324"/>
      <c r="D45" s="27">
        <f>E45+F45</f>
        <v>-1024828.0000000001</v>
      </c>
      <c r="E45" s="138">
        <f>E38+E31+E26+E22+E19+E15+E8+E5</f>
        <v>-1052227.6400000001</v>
      </c>
      <c r="F45" s="139">
        <f>F38+F31+F26+F22+F19+F15+F8+F5</f>
        <v>27399.64</v>
      </c>
    </row>
    <row r="46" spans="1:6" ht="19.5" customHeight="1" thickTop="1">
      <c r="A46" s="331"/>
      <c r="B46" s="331"/>
      <c r="C46" s="331"/>
      <c r="D46" s="331"/>
      <c r="E46" s="331"/>
      <c r="F46" s="331"/>
    </row>
    <row r="47" spans="1:6" ht="19.5" customHeight="1">
      <c r="A47" s="1"/>
      <c r="B47" s="1"/>
      <c r="C47" s="1"/>
      <c r="D47" s="140"/>
      <c r="E47" s="1"/>
      <c r="F47" s="1"/>
    </row>
    <row r="48" spans="1:6" ht="19.5" customHeight="1">
      <c r="A48" s="314"/>
      <c r="B48" s="314"/>
      <c r="C48" s="331"/>
      <c r="D48" s="331"/>
      <c r="E48" s="331"/>
      <c r="F48" s="331"/>
    </row>
  </sheetData>
  <mergeCells count="8">
    <mergeCell ref="A1:F1"/>
    <mergeCell ref="A2:F2"/>
    <mergeCell ref="A3:F3"/>
    <mergeCell ref="A48:B48"/>
    <mergeCell ref="C48:F48"/>
    <mergeCell ref="B45:C45"/>
    <mergeCell ref="A44:F44"/>
    <mergeCell ref="A46:F4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selection activeCell="E2" sqref="E2"/>
    </sheetView>
  </sheetViews>
  <sheetFormatPr defaultColWidth="9.33203125" defaultRowHeight="19.5" customHeight="1"/>
  <cols>
    <col min="1" max="1" width="4.33203125" style="190" customWidth="1"/>
    <col min="2" max="2" width="9.16015625" style="190" customWidth="1"/>
    <col min="3" max="3" width="5" style="190" customWidth="1"/>
    <col min="4" max="4" width="92.66015625" style="190" customWidth="1"/>
    <col min="5" max="5" width="13.33203125" style="190" customWidth="1"/>
    <col min="6" max="6" width="12.83203125" style="190" customWidth="1"/>
    <col min="7" max="7" width="11.5" style="190" customWidth="1"/>
    <col min="8" max="8" width="13.16015625" style="190" customWidth="1"/>
    <col min="9" max="9" width="14.5" style="190" customWidth="1"/>
    <col min="10" max="10" width="16.16015625" style="190" customWidth="1"/>
    <col min="11" max="11" width="9.33203125" style="190" customWidth="1"/>
    <col min="12" max="12" width="12.5" style="190" bestFit="1" customWidth="1"/>
    <col min="13" max="16384" width="9.33203125" style="190" customWidth="1"/>
  </cols>
  <sheetData>
    <row r="1" spans="2:8" ht="35.25" customHeight="1">
      <c r="B1" s="318" t="s">
        <v>408</v>
      </c>
      <c r="C1" s="318"/>
      <c r="D1" s="318"/>
      <c r="H1" s="191"/>
    </row>
    <row r="2" spans="1:11" ht="27" customHeight="1">
      <c r="A2" s="192"/>
      <c r="F2" s="332" t="s">
        <v>316</v>
      </c>
      <c r="G2" s="332"/>
      <c r="H2" s="332"/>
      <c r="I2" s="332"/>
      <c r="J2" s="332"/>
      <c r="K2" s="193"/>
    </row>
    <row r="3" spans="1:11" ht="19.5" customHeight="1">
      <c r="A3" s="333" t="s">
        <v>317</v>
      </c>
      <c r="B3" s="333"/>
      <c r="C3" s="333"/>
      <c r="D3" s="333"/>
      <c r="E3" s="333"/>
      <c r="F3" s="333"/>
      <c r="G3" s="333"/>
      <c r="H3" s="333"/>
      <c r="I3" s="333"/>
      <c r="J3" s="333"/>
      <c r="K3" s="194"/>
    </row>
    <row r="4" spans="1:10" ht="19.5" customHeight="1" thickBot="1">
      <c r="A4" s="195"/>
      <c r="B4" s="195"/>
      <c r="C4" s="195"/>
      <c r="D4" s="195"/>
      <c r="E4" s="195"/>
      <c r="F4" s="195"/>
      <c r="G4" s="195"/>
      <c r="H4" s="195"/>
      <c r="I4" s="195"/>
      <c r="J4" s="195"/>
    </row>
    <row r="5" spans="1:12" ht="32.25" customHeight="1" thickBot="1" thickTop="1">
      <c r="A5" s="196" t="s">
        <v>0</v>
      </c>
      <c r="B5" s="197" t="s">
        <v>1</v>
      </c>
      <c r="C5" s="198" t="s">
        <v>318</v>
      </c>
      <c r="D5" s="199" t="s">
        <v>319</v>
      </c>
      <c r="E5" s="200" t="s">
        <v>320</v>
      </c>
      <c r="F5" s="200" t="s">
        <v>321</v>
      </c>
      <c r="G5" s="200" t="s">
        <v>322</v>
      </c>
      <c r="H5" s="200" t="s">
        <v>323</v>
      </c>
      <c r="I5" s="200" t="s">
        <v>324</v>
      </c>
      <c r="J5" s="201" t="s">
        <v>325</v>
      </c>
      <c r="K5" s="202"/>
      <c r="L5" s="203"/>
    </row>
    <row r="6" spans="1:10" ht="19.5" customHeight="1" thickTop="1">
      <c r="A6" s="204" t="s">
        <v>4</v>
      </c>
      <c r="B6" s="205" t="s">
        <v>6</v>
      </c>
      <c r="C6" s="205" t="s">
        <v>114</v>
      </c>
      <c r="D6" s="206" t="s">
        <v>326</v>
      </c>
      <c r="E6" s="207">
        <v>1611261</v>
      </c>
      <c r="F6" s="207"/>
      <c r="G6" s="207">
        <v>162622</v>
      </c>
      <c r="H6" s="207"/>
      <c r="I6" s="207"/>
      <c r="J6" s="208">
        <f aca="true" t="shared" si="0" ref="J6:J57">SUM(F6:I6)</f>
        <v>162622</v>
      </c>
    </row>
    <row r="7" spans="1:10" ht="19.5" customHeight="1">
      <c r="A7" s="209" t="s">
        <v>4</v>
      </c>
      <c r="B7" s="210" t="s">
        <v>6</v>
      </c>
      <c r="C7" s="210" t="s">
        <v>114</v>
      </c>
      <c r="D7" s="211" t="s">
        <v>327</v>
      </c>
      <c r="E7" s="212">
        <v>5800000</v>
      </c>
      <c r="F7" s="212">
        <v>694800</v>
      </c>
      <c r="G7" s="212"/>
      <c r="H7" s="212">
        <v>805200</v>
      </c>
      <c r="I7" s="212"/>
      <c r="J7" s="213">
        <f t="shared" si="0"/>
        <v>1500000</v>
      </c>
    </row>
    <row r="8" spans="1:10" ht="15" customHeight="1">
      <c r="A8" s="334" t="s">
        <v>4</v>
      </c>
      <c r="B8" s="335" t="s">
        <v>6</v>
      </c>
      <c r="C8" s="210" t="s">
        <v>114</v>
      </c>
      <c r="D8" s="336" t="s">
        <v>328</v>
      </c>
      <c r="E8" s="315">
        <v>7846790</v>
      </c>
      <c r="F8" s="212">
        <f>26575-20000</f>
        <v>6575</v>
      </c>
      <c r="G8" s="212"/>
      <c r="H8" s="212"/>
      <c r="I8" s="212"/>
      <c r="J8" s="213">
        <f t="shared" si="0"/>
        <v>6575</v>
      </c>
    </row>
    <row r="9" spans="1:10" ht="15" customHeight="1">
      <c r="A9" s="334"/>
      <c r="B9" s="335"/>
      <c r="C9" s="210" t="s">
        <v>329</v>
      </c>
      <c r="D9" s="336"/>
      <c r="E9" s="315"/>
      <c r="F9" s="212">
        <v>0</v>
      </c>
      <c r="G9" s="212"/>
      <c r="H9" s="212"/>
      <c r="I9" s="212">
        <v>1016652</v>
      </c>
      <c r="J9" s="213">
        <f t="shared" si="0"/>
        <v>1016652</v>
      </c>
    </row>
    <row r="10" spans="1:10" ht="14.25" customHeight="1">
      <c r="A10" s="334"/>
      <c r="B10" s="335"/>
      <c r="C10" s="210" t="s">
        <v>330</v>
      </c>
      <c r="D10" s="336"/>
      <c r="E10" s="315"/>
      <c r="F10" s="212">
        <f>(461060+555713)-H10</f>
        <v>516773</v>
      </c>
      <c r="G10" s="212"/>
      <c r="H10" s="212">
        <v>500000</v>
      </c>
      <c r="I10" s="212"/>
      <c r="J10" s="213">
        <f t="shared" si="0"/>
        <v>1016773</v>
      </c>
    </row>
    <row r="11" spans="1:10" ht="19.5" customHeight="1">
      <c r="A11" s="214" t="s">
        <v>4</v>
      </c>
      <c r="B11" s="210" t="s">
        <v>6</v>
      </c>
      <c r="C11" s="210" t="s">
        <v>114</v>
      </c>
      <c r="D11" s="305" t="s">
        <v>332</v>
      </c>
      <c r="E11" s="218">
        <v>17000</v>
      </c>
      <c r="F11" s="212">
        <v>17000</v>
      </c>
      <c r="G11" s="212"/>
      <c r="H11" s="212"/>
      <c r="I11" s="212"/>
      <c r="J11" s="213">
        <f t="shared" si="0"/>
        <v>17000</v>
      </c>
    </row>
    <row r="12" spans="1:10" ht="19.5" customHeight="1">
      <c r="A12" s="214" t="s">
        <v>4</v>
      </c>
      <c r="B12" s="210" t="s">
        <v>6</v>
      </c>
      <c r="C12" s="210" t="s">
        <v>114</v>
      </c>
      <c r="D12" s="305" t="s">
        <v>333</v>
      </c>
      <c r="E12" s="218">
        <v>142000</v>
      </c>
      <c r="F12" s="212">
        <f>100000+42000-97000</f>
        <v>45000</v>
      </c>
      <c r="G12" s="212"/>
      <c r="H12" s="212"/>
      <c r="I12" s="212"/>
      <c r="J12" s="213">
        <f t="shared" si="0"/>
        <v>45000</v>
      </c>
    </row>
    <row r="13" spans="1:10" ht="30" customHeight="1">
      <c r="A13" s="214" t="s">
        <v>4</v>
      </c>
      <c r="B13" s="210" t="s">
        <v>6</v>
      </c>
      <c r="C13" s="210" t="s">
        <v>114</v>
      </c>
      <c r="D13" s="305" t="s">
        <v>334</v>
      </c>
      <c r="E13" s="218">
        <v>22000</v>
      </c>
      <c r="F13" s="212">
        <v>22000</v>
      </c>
      <c r="G13" s="212"/>
      <c r="H13" s="212"/>
      <c r="I13" s="212"/>
      <c r="J13" s="213">
        <f t="shared" si="0"/>
        <v>22000</v>
      </c>
    </row>
    <row r="14" spans="1:10" ht="19.5" customHeight="1">
      <c r="A14" s="214" t="s">
        <v>4</v>
      </c>
      <c r="B14" s="210" t="s">
        <v>6</v>
      </c>
      <c r="C14" s="210" t="s">
        <v>114</v>
      </c>
      <c r="D14" s="305" t="s">
        <v>335</v>
      </c>
      <c r="E14" s="218">
        <v>6400</v>
      </c>
      <c r="F14" s="212">
        <v>6400</v>
      </c>
      <c r="G14" s="212"/>
      <c r="H14" s="212"/>
      <c r="I14" s="212"/>
      <c r="J14" s="213">
        <f>SUM(F14:I14)</f>
        <v>6400</v>
      </c>
    </row>
    <row r="15" spans="1:10" ht="19.5" customHeight="1">
      <c r="A15" s="214" t="s">
        <v>4</v>
      </c>
      <c r="B15" s="210" t="s">
        <v>6</v>
      </c>
      <c r="C15" s="210" t="s">
        <v>114</v>
      </c>
      <c r="D15" s="305" t="s">
        <v>336</v>
      </c>
      <c r="E15" s="218">
        <v>8000</v>
      </c>
      <c r="F15" s="212">
        <v>8000</v>
      </c>
      <c r="G15" s="212"/>
      <c r="H15" s="212"/>
      <c r="I15" s="212"/>
      <c r="J15" s="213">
        <f>SUM(F15:I15)</f>
        <v>8000</v>
      </c>
    </row>
    <row r="16" spans="1:10" ht="19.5" customHeight="1">
      <c r="A16" s="214" t="s">
        <v>18</v>
      </c>
      <c r="B16" s="210" t="s">
        <v>20</v>
      </c>
      <c r="C16" s="210" t="s">
        <v>114</v>
      </c>
      <c r="D16" s="215" t="s">
        <v>337</v>
      </c>
      <c r="E16" s="212">
        <v>857660</v>
      </c>
      <c r="F16" s="212">
        <v>246000</v>
      </c>
      <c r="G16" s="212"/>
      <c r="H16" s="212"/>
      <c r="I16" s="212">
        <v>252000</v>
      </c>
      <c r="J16" s="213">
        <f t="shared" si="0"/>
        <v>498000</v>
      </c>
    </row>
    <row r="17" spans="1:10" ht="15" customHeight="1">
      <c r="A17" s="334" t="s">
        <v>18</v>
      </c>
      <c r="B17" s="335" t="s">
        <v>20</v>
      </c>
      <c r="C17" s="210" t="s">
        <v>114</v>
      </c>
      <c r="D17" s="337" t="s">
        <v>338</v>
      </c>
      <c r="E17" s="315">
        <v>300000</v>
      </c>
      <c r="F17" s="212">
        <v>50000</v>
      </c>
      <c r="G17" s="212"/>
      <c r="H17" s="212"/>
      <c r="I17" s="212"/>
      <c r="J17" s="213">
        <f t="shared" si="0"/>
        <v>50000</v>
      </c>
    </row>
    <row r="18" spans="1:10" ht="14.25" customHeight="1">
      <c r="A18" s="334"/>
      <c r="B18" s="335"/>
      <c r="C18" s="210" t="s">
        <v>329</v>
      </c>
      <c r="D18" s="337"/>
      <c r="E18" s="315"/>
      <c r="F18" s="212">
        <v>53360</v>
      </c>
      <c r="G18" s="212"/>
      <c r="H18" s="212"/>
      <c r="I18" s="212"/>
      <c r="J18" s="213">
        <f t="shared" si="0"/>
        <v>53360</v>
      </c>
    </row>
    <row r="19" spans="1:10" ht="13.5" customHeight="1">
      <c r="A19" s="334"/>
      <c r="B19" s="335"/>
      <c r="C19" s="210" t="s">
        <v>330</v>
      </c>
      <c r="D19" s="337"/>
      <c r="E19" s="315"/>
      <c r="F19" s="212">
        <v>127610</v>
      </c>
      <c r="G19" s="212"/>
      <c r="H19" s="212"/>
      <c r="I19" s="212"/>
      <c r="J19" s="213">
        <f t="shared" si="0"/>
        <v>127610</v>
      </c>
    </row>
    <row r="20" spans="1:10" ht="19.5" customHeight="1">
      <c r="A20" s="214" t="s">
        <v>18</v>
      </c>
      <c r="B20" s="210" t="s">
        <v>20</v>
      </c>
      <c r="C20" s="210" t="s">
        <v>114</v>
      </c>
      <c r="D20" s="306" t="s">
        <v>339</v>
      </c>
      <c r="E20" s="218">
        <v>520000</v>
      </c>
      <c r="F20" s="212">
        <v>112500</v>
      </c>
      <c r="G20" s="212"/>
      <c r="H20" s="212"/>
      <c r="I20" s="212">
        <v>400000</v>
      </c>
      <c r="J20" s="213">
        <f t="shared" si="0"/>
        <v>512500</v>
      </c>
    </row>
    <row r="21" spans="1:10" ht="19.5" customHeight="1">
      <c r="A21" s="214" t="s">
        <v>18</v>
      </c>
      <c r="B21" s="210" t="s">
        <v>20</v>
      </c>
      <c r="C21" s="210" t="s">
        <v>114</v>
      </c>
      <c r="D21" s="306" t="s">
        <v>340</v>
      </c>
      <c r="E21" s="218">
        <v>7500</v>
      </c>
      <c r="F21" s="212">
        <v>7500</v>
      </c>
      <c r="G21" s="212"/>
      <c r="H21" s="212"/>
      <c r="I21" s="212"/>
      <c r="J21" s="213">
        <f t="shared" si="0"/>
        <v>7500</v>
      </c>
    </row>
    <row r="22" spans="1:10" ht="19.5" customHeight="1">
      <c r="A22" s="214" t="s">
        <v>24</v>
      </c>
      <c r="B22" s="210" t="s">
        <v>26</v>
      </c>
      <c r="C22" s="210" t="s">
        <v>114</v>
      </c>
      <c r="D22" s="216" t="s">
        <v>341</v>
      </c>
      <c r="E22" s="212">
        <f>5400+115000</f>
        <v>120400</v>
      </c>
      <c r="F22" s="212">
        <f>5400+115000</f>
        <v>120400</v>
      </c>
      <c r="G22" s="212"/>
      <c r="H22" s="212"/>
      <c r="I22" s="212"/>
      <c r="J22" s="213">
        <f t="shared" si="0"/>
        <v>120400</v>
      </c>
    </row>
    <row r="23" spans="1:10" ht="19.5" customHeight="1">
      <c r="A23" s="214" t="s">
        <v>24</v>
      </c>
      <c r="B23" s="210" t="s">
        <v>26</v>
      </c>
      <c r="C23" s="210" t="s">
        <v>130</v>
      </c>
      <c r="D23" s="215" t="s">
        <v>342</v>
      </c>
      <c r="E23" s="212">
        <v>53200</v>
      </c>
      <c r="F23" s="212"/>
      <c r="G23" s="212">
        <v>9120</v>
      </c>
      <c r="H23" s="212"/>
      <c r="I23" s="212"/>
      <c r="J23" s="213">
        <f t="shared" si="0"/>
        <v>9120</v>
      </c>
    </row>
    <row r="24" spans="1:10" ht="13.5" customHeight="1">
      <c r="A24" s="334" t="s">
        <v>24</v>
      </c>
      <c r="B24" s="335" t="s">
        <v>30</v>
      </c>
      <c r="C24" s="210" t="s">
        <v>114</v>
      </c>
      <c r="D24" s="338" t="s">
        <v>343</v>
      </c>
      <c r="E24" s="315">
        <v>185000</v>
      </c>
      <c r="F24" s="212">
        <v>2000</v>
      </c>
      <c r="G24" s="212"/>
      <c r="H24" s="212"/>
      <c r="I24" s="212"/>
      <c r="J24" s="213">
        <f t="shared" si="0"/>
        <v>2000</v>
      </c>
    </row>
    <row r="25" spans="1:12" ht="15" customHeight="1">
      <c r="A25" s="334"/>
      <c r="B25" s="335"/>
      <c r="C25" s="210" t="s">
        <v>329</v>
      </c>
      <c r="D25" s="338"/>
      <c r="E25" s="315"/>
      <c r="F25" s="212">
        <v>0</v>
      </c>
      <c r="G25" s="212"/>
      <c r="H25" s="212"/>
      <c r="I25" s="212">
        <v>81405</v>
      </c>
      <c r="J25" s="213">
        <f t="shared" si="0"/>
        <v>81405</v>
      </c>
      <c r="L25" s="191"/>
    </row>
    <row r="26" spans="1:10" ht="14.25" customHeight="1">
      <c r="A26" s="334"/>
      <c r="B26" s="335"/>
      <c r="C26" s="210" t="s">
        <v>330</v>
      </c>
      <c r="D26" s="338"/>
      <c r="E26" s="315"/>
      <c r="F26" s="212">
        <f>27136+23879</f>
        <v>51015</v>
      </c>
      <c r="G26" s="212"/>
      <c r="H26" s="212"/>
      <c r="I26" s="212"/>
      <c r="J26" s="213">
        <f t="shared" si="0"/>
        <v>51015</v>
      </c>
    </row>
    <row r="27" spans="1:12" ht="39.75" customHeight="1">
      <c r="A27" s="214" t="s">
        <v>24</v>
      </c>
      <c r="B27" s="210" t="s">
        <v>30</v>
      </c>
      <c r="C27" s="210" t="s">
        <v>114</v>
      </c>
      <c r="D27" s="215" t="s">
        <v>344</v>
      </c>
      <c r="E27" s="212">
        <v>1000000</v>
      </c>
      <c r="F27" s="212">
        <f>584924-273350</f>
        <v>311574</v>
      </c>
      <c r="G27" s="212"/>
      <c r="H27" s="212"/>
      <c r="I27" s="212">
        <v>273350</v>
      </c>
      <c r="J27" s="213">
        <f t="shared" si="0"/>
        <v>584924</v>
      </c>
      <c r="L27" s="191"/>
    </row>
    <row r="28" spans="1:10" ht="19.5" customHeight="1">
      <c r="A28" s="214" t="s">
        <v>33</v>
      </c>
      <c r="B28" s="210" t="s">
        <v>39</v>
      </c>
      <c r="C28" s="210" t="s">
        <v>130</v>
      </c>
      <c r="D28" s="215" t="s">
        <v>345</v>
      </c>
      <c r="E28" s="212">
        <v>38000</v>
      </c>
      <c r="F28" s="212">
        <f>15000+23000</f>
        <v>38000</v>
      </c>
      <c r="G28" s="212"/>
      <c r="H28" s="212"/>
      <c r="I28" s="212"/>
      <c r="J28" s="213">
        <f t="shared" si="0"/>
        <v>38000</v>
      </c>
    </row>
    <row r="29" spans="1:10" ht="19.5" customHeight="1">
      <c r="A29" s="214" t="s">
        <v>178</v>
      </c>
      <c r="B29" s="210" t="s">
        <v>179</v>
      </c>
      <c r="C29" s="217" t="s">
        <v>114</v>
      </c>
      <c r="D29" s="219" t="s">
        <v>191</v>
      </c>
      <c r="E29" s="218">
        <v>4325</v>
      </c>
      <c r="F29" s="218">
        <v>4325</v>
      </c>
      <c r="G29" s="212"/>
      <c r="H29" s="212"/>
      <c r="I29" s="212"/>
      <c r="J29" s="213">
        <f t="shared" si="0"/>
        <v>4325</v>
      </c>
    </row>
    <row r="30" spans="1:10" ht="19.5" customHeight="1">
      <c r="A30" s="214" t="s">
        <v>178</v>
      </c>
      <c r="B30" s="210" t="s">
        <v>179</v>
      </c>
      <c r="C30" s="217" t="s">
        <v>114</v>
      </c>
      <c r="D30" s="219" t="s">
        <v>346</v>
      </c>
      <c r="E30" s="218">
        <v>5000</v>
      </c>
      <c r="F30" s="218">
        <v>5000</v>
      </c>
      <c r="G30" s="212"/>
      <c r="H30" s="212"/>
      <c r="I30" s="212"/>
      <c r="J30" s="213">
        <f t="shared" si="0"/>
        <v>5000</v>
      </c>
    </row>
    <row r="31" spans="1:10" ht="19.5" customHeight="1">
      <c r="A31" s="214" t="s">
        <v>178</v>
      </c>
      <c r="B31" s="210" t="s">
        <v>179</v>
      </c>
      <c r="C31" s="217" t="s">
        <v>130</v>
      </c>
      <c r="D31" s="219" t="s">
        <v>347</v>
      </c>
      <c r="E31" s="218">
        <v>3800</v>
      </c>
      <c r="F31" s="218">
        <v>3800</v>
      </c>
      <c r="G31" s="212"/>
      <c r="H31" s="212"/>
      <c r="I31" s="212"/>
      <c r="J31" s="213">
        <f t="shared" si="0"/>
        <v>3800</v>
      </c>
    </row>
    <row r="32" spans="1:10" ht="12.75" customHeight="1">
      <c r="A32" s="334" t="s">
        <v>159</v>
      </c>
      <c r="B32" s="335" t="s">
        <v>160</v>
      </c>
      <c r="C32" s="217" t="s">
        <v>114</v>
      </c>
      <c r="D32" s="341" t="s">
        <v>348</v>
      </c>
      <c r="E32" s="315">
        <v>5000</v>
      </c>
      <c r="F32" s="218">
        <f>5000-611</f>
        <v>4389</v>
      </c>
      <c r="G32" s="212"/>
      <c r="H32" s="212"/>
      <c r="I32" s="212"/>
      <c r="J32" s="213">
        <f t="shared" si="0"/>
        <v>4389</v>
      </c>
    </row>
    <row r="33" spans="1:10" ht="13.5" customHeight="1">
      <c r="A33" s="334"/>
      <c r="B33" s="335"/>
      <c r="C33" s="217" t="s">
        <v>329</v>
      </c>
      <c r="D33" s="341"/>
      <c r="E33" s="315"/>
      <c r="F33" s="218">
        <v>0</v>
      </c>
      <c r="G33" s="212"/>
      <c r="H33" s="212"/>
      <c r="I33" s="212">
        <v>427</v>
      </c>
      <c r="J33" s="213">
        <f t="shared" si="0"/>
        <v>427</v>
      </c>
    </row>
    <row r="34" spans="1:10" ht="15" customHeight="1">
      <c r="A34" s="334"/>
      <c r="B34" s="335"/>
      <c r="C34" s="217" t="s">
        <v>330</v>
      </c>
      <c r="D34" s="341"/>
      <c r="E34" s="315"/>
      <c r="F34" s="218">
        <v>184</v>
      </c>
      <c r="G34" s="212"/>
      <c r="H34" s="212"/>
      <c r="I34" s="212"/>
      <c r="J34" s="213">
        <f t="shared" si="0"/>
        <v>184</v>
      </c>
    </row>
    <row r="35" spans="1:10" ht="19.5" customHeight="1">
      <c r="A35" s="214" t="s">
        <v>159</v>
      </c>
      <c r="B35" s="210" t="s">
        <v>160</v>
      </c>
      <c r="C35" s="217" t="s">
        <v>130</v>
      </c>
      <c r="D35" s="219" t="s">
        <v>349</v>
      </c>
      <c r="E35" s="218">
        <v>20000</v>
      </c>
      <c r="F35" s="218">
        <v>20000</v>
      </c>
      <c r="G35" s="212"/>
      <c r="H35" s="212"/>
      <c r="I35" s="212"/>
      <c r="J35" s="213">
        <f t="shared" si="0"/>
        <v>20000</v>
      </c>
    </row>
    <row r="36" spans="1:10" ht="30" customHeight="1">
      <c r="A36" s="214" t="s">
        <v>137</v>
      </c>
      <c r="B36" s="210" t="s">
        <v>138</v>
      </c>
      <c r="C36" s="210" t="s">
        <v>130</v>
      </c>
      <c r="D36" s="215" t="s">
        <v>350</v>
      </c>
      <c r="E36" s="212">
        <f>19704+368</f>
        <v>20072</v>
      </c>
      <c r="F36" s="212">
        <f>19704+368</f>
        <v>20072</v>
      </c>
      <c r="G36" s="212"/>
      <c r="H36" s="212"/>
      <c r="I36" s="212"/>
      <c r="J36" s="213">
        <f t="shared" si="0"/>
        <v>20072</v>
      </c>
    </row>
    <row r="37" spans="1:10" ht="19.5" customHeight="1">
      <c r="A37" s="214" t="s">
        <v>100</v>
      </c>
      <c r="B37" s="210" t="s">
        <v>101</v>
      </c>
      <c r="C37" s="217" t="s">
        <v>114</v>
      </c>
      <c r="D37" s="219" t="s">
        <v>351</v>
      </c>
      <c r="E37" s="218">
        <v>7000</v>
      </c>
      <c r="F37" s="218">
        <v>7000</v>
      </c>
      <c r="G37" s="212"/>
      <c r="H37" s="212"/>
      <c r="I37" s="212"/>
      <c r="J37" s="213">
        <f t="shared" si="0"/>
        <v>7000</v>
      </c>
    </row>
    <row r="38" spans="1:10" ht="19.5" customHeight="1">
      <c r="A38" s="214" t="s">
        <v>100</v>
      </c>
      <c r="B38" s="210" t="s">
        <v>101</v>
      </c>
      <c r="C38" s="217" t="s">
        <v>114</v>
      </c>
      <c r="D38" s="219" t="s">
        <v>352</v>
      </c>
      <c r="E38" s="218">
        <v>8000</v>
      </c>
      <c r="F38" s="218">
        <v>8000</v>
      </c>
      <c r="G38" s="212"/>
      <c r="H38" s="212"/>
      <c r="I38" s="212"/>
      <c r="J38" s="213">
        <f t="shared" si="0"/>
        <v>8000</v>
      </c>
    </row>
    <row r="39" spans="1:10" ht="19.5" customHeight="1">
      <c r="A39" s="214" t="s">
        <v>100</v>
      </c>
      <c r="B39" s="210" t="s">
        <v>101</v>
      </c>
      <c r="C39" s="217" t="s">
        <v>114</v>
      </c>
      <c r="D39" s="219" t="s">
        <v>353</v>
      </c>
      <c r="E39" s="218">
        <v>7631</v>
      </c>
      <c r="F39" s="218">
        <v>7631</v>
      </c>
      <c r="G39" s="212"/>
      <c r="H39" s="212"/>
      <c r="I39" s="212"/>
      <c r="J39" s="213">
        <f t="shared" si="0"/>
        <v>7631</v>
      </c>
    </row>
    <row r="40" spans="1:10" ht="19.5" customHeight="1">
      <c r="A40" s="214" t="s">
        <v>100</v>
      </c>
      <c r="B40" s="210" t="s">
        <v>101</v>
      </c>
      <c r="C40" s="217" t="s">
        <v>114</v>
      </c>
      <c r="D40" s="219" t="s">
        <v>354</v>
      </c>
      <c r="E40" s="218">
        <v>14019</v>
      </c>
      <c r="F40" s="218">
        <v>14019</v>
      </c>
      <c r="G40" s="212"/>
      <c r="H40" s="212"/>
      <c r="I40" s="212"/>
      <c r="J40" s="213">
        <f t="shared" si="0"/>
        <v>14019</v>
      </c>
    </row>
    <row r="41" spans="1:10" ht="19.5" customHeight="1">
      <c r="A41" s="214" t="s">
        <v>100</v>
      </c>
      <c r="B41" s="210" t="s">
        <v>101</v>
      </c>
      <c r="C41" s="217" t="s">
        <v>130</v>
      </c>
      <c r="D41" s="219" t="s">
        <v>355</v>
      </c>
      <c r="E41" s="218">
        <v>4349</v>
      </c>
      <c r="F41" s="218">
        <v>4349</v>
      </c>
      <c r="G41" s="212"/>
      <c r="H41" s="212"/>
      <c r="I41" s="212"/>
      <c r="J41" s="213">
        <f t="shared" si="0"/>
        <v>4349</v>
      </c>
    </row>
    <row r="42" spans="1:10" ht="58.5" customHeight="1">
      <c r="A42" s="214" t="s">
        <v>100</v>
      </c>
      <c r="B42" s="210" t="s">
        <v>101</v>
      </c>
      <c r="C42" s="210" t="s">
        <v>114</v>
      </c>
      <c r="D42" s="215" t="s">
        <v>356</v>
      </c>
      <c r="E42" s="212">
        <v>65270</v>
      </c>
      <c r="F42" s="212">
        <v>65270</v>
      </c>
      <c r="G42" s="212"/>
      <c r="H42" s="212"/>
      <c r="I42" s="212"/>
      <c r="J42" s="213">
        <f t="shared" si="0"/>
        <v>65270</v>
      </c>
    </row>
    <row r="43" spans="1:10" ht="28.5" customHeight="1">
      <c r="A43" s="214" t="s">
        <v>100</v>
      </c>
      <c r="B43" s="210" t="s">
        <v>101</v>
      </c>
      <c r="C43" s="210" t="s">
        <v>114</v>
      </c>
      <c r="D43" s="215" t="s">
        <v>357</v>
      </c>
      <c r="E43" s="212">
        <v>550000</v>
      </c>
      <c r="F43" s="212">
        <f>550000-400000</f>
        <v>150000</v>
      </c>
      <c r="G43" s="212"/>
      <c r="H43" s="212"/>
      <c r="I43" s="212"/>
      <c r="J43" s="213">
        <f t="shared" si="0"/>
        <v>150000</v>
      </c>
    </row>
    <row r="44" spans="1:10" ht="35.25" customHeight="1">
      <c r="A44" s="214" t="s">
        <v>100</v>
      </c>
      <c r="B44" s="210" t="s">
        <v>182</v>
      </c>
      <c r="C44" s="210" t="s">
        <v>218</v>
      </c>
      <c r="D44" s="219" t="s">
        <v>358</v>
      </c>
      <c r="E44" s="212">
        <v>500000</v>
      </c>
      <c r="F44" s="212">
        <f>145863-11959-10000-2000-3200</f>
        <v>118704</v>
      </c>
      <c r="G44" s="212"/>
      <c r="H44" s="212"/>
      <c r="I44" s="212"/>
      <c r="J44" s="213">
        <f t="shared" si="0"/>
        <v>118704</v>
      </c>
    </row>
    <row r="45" spans="1:10" ht="30" customHeight="1">
      <c r="A45" s="214" t="s">
        <v>100</v>
      </c>
      <c r="B45" s="210" t="s">
        <v>182</v>
      </c>
      <c r="C45" s="210" t="s">
        <v>218</v>
      </c>
      <c r="D45" s="219" t="s">
        <v>359</v>
      </c>
      <c r="E45" s="212">
        <v>47000</v>
      </c>
      <c r="F45" s="212">
        <f>19100+3200+4600</f>
        <v>26900</v>
      </c>
      <c r="G45" s="212"/>
      <c r="H45" s="212"/>
      <c r="I45" s="212"/>
      <c r="J45" s="213">
        <f t="shared" si="0"/>
        <v>26900</v>
      </c>
    </row>
    <row r="46" spans="1:10" ht="45" customHeight="1">
      <c r="A46" s="214" t="s">
        <v>74</v>
      </c>
      <c r="B46" s="210" t="s">
        <v>76</v>
      </c>
      <c r="C46" s="210" t="s">
        <v>114</v>
      </c>
      <c r="D46" s="215" t="s">
        <v>360</v>
      </c>
      <c r="E46" s="212">
        <v>1350000</v>
      </c>
      <c r="F46" s="212">
        <f>684000-359919</f>
        <v>324081</v>
      </c>
      <c r="G46" s="212"/>
      <c r="H46" s="212"/>
      <c r="I46" s="212">
        <f>666000-70081</f>
        <v>595919</v>
      </c>
      <c r="J46" s="213">
        <f>SUM(F46:I46)</f>
        <v>920000</v>
      </c>
    </row>
    <row r="47" spans="1:10" ht="19.5" customHeight="1">
      <c r="A47" s="214" t="s">
        <v>74</v>
      </c>
      <c r="B47" s="210" t="s">
        <v>104</v>
      </c>
      <c r="C47" s="210" t="s">
        <v>114</v>
      </c>
      <c r="D47" s="215" t="s">
        <v>361</v>
      </c>
      <c r="E47" s="212">
        <v>11626</v>
      </c>
      <c r="F47" s="212">
        <v>11626</v>
      </c>
      <c r="G47" s="212"/>
      <c r="H47" s="212"/>
      <c r="I47" s="212"/>
      <c r="J47" s="213">
        <f t="shared" si="0"/>
        <v>11626</v>
      </c>
    </row>
    <row r="48" spans="1:10" ht="19.5" customHeight="1">
      <c r="A48" s="214" t="s">
        <v>74</v>
      </c>
      <c r="B48" s="210" t="s">
        <v>104</v>
      </c>
      <c r="C48" s="210" t="s">
        <v>114</v>
      </c>
      <c r="D48" s="215" t="s">
        <v>362</v>
      </c>
      <c r="E48" s="212">
        <v>14669</v>
      </c>
      <c r="F48" s="212">
        <v>14669</v>
      </c>
      <c r="G48" s="212"/>
      <c r="H48" s="212"/>
      <c r="I48" s="212"/>
      <c r="J48" s="213">
        <f t="shared" si="0"/>
        <v>14669</v>
      </c>
    </row>
    <row r="49" spans="1:10" ht="19.5" customHeight="1">
      <c r="A49" s="214" t="s">
        <v>74</v>
      </c>
      <c r="B49" s="210" t="s">
        <v>104</v>
      </c>
      <c r="C49" s="210" t="s">
        <v>114</v>
      </c>
      <c r="D49" s="215" t="s">
        <v>363</v>
      </c>
      <c r="E49" s="212">
        <v>8718</v>
      </c>
      <c r="F49" s="212">
        <v>8718</v>
      </c>
      <c r="G49" s="212"/>
      <c r="H49" s="212"/>
      <c r="I49" s="212"/>
      <c r="J49" s="213">
        <f>SUM(F49:I49)</f>
        <v>8718</v>
      </c>
    </row>
    <row r="50" spans="1:10" ht="29.25" customHeight="1">
      <c r="A50" s="214" t="s">
        <v>74</v>
      </c>
      <c r="B50" s="210" t="s">
        <v>104</v>
      </c>
      <c r="C50" s="210" t="s">
        <v>114</v>
      </c>
      <c r="D50" s="215" t="s">
        <v>364</v>
      </c>
      <c r="E50" s="212">
        <v>4000</v>
      </c>
      <c r="F50" s="212">
        <v>4000</v>
      </c>
      <c r="G50" s="212"/>
      <c r="H50" s="212"/>
      <c r="I50" s="212"/>
      <c r="J50" s="213">
        <f t="shared" si="0"/>
        <v>4000</v>
      </c>
    </row>
    <row r="51" spans="1:10" ht="19.5" customHeight="1">
      <c r="A51" s="214" t="s">
        <v>74</v>
      </c>
      <c r="B51" s="210" t="s">
        <v>104</v>
      </c>
      <c r="C51" s="210" t="s">
        <v>114</v>
      </c>
      <c r="D51" s="215" t="s">
        <v>365</v>
      </c>
      <c r="E51" s="212">
        <v>6551</v>
      </c>
      <c r="F51" s="212">
        <f>5000+1551</f>
        <v>6551</v>
      </c>
      <c r="G51" s="212"/>
      <c r="H51" s="212"/>
      <c r="I51" s="212"/>
      <c r="J51" s="213">
        <f t="shared" si="0"/>
        <v>6551</v>
      </c>
    </row>
    <row r="52" spans="1:10" ht="19.5" customHeight="1">
      <c r="A52" s="214" t="s">
        <v>74</v>
      </c>
      <c r="B52" s="210" t="s">
        <v>104</v>
      </c>
      <c r="C52" s="210" t="s">
        <v>114</v>
      </c>
      <c r="D52" s="219" t="s">
        <v>366</v>
      </c>
      <c r="E52" s="212">
        <v>108000</v>
      </c>
      <c r="F52" s="212">
        <f>36000-1000+54</f>
        <v>35054</v>
      </c>
      <c r="G52" s="212"/>
      <c r="H52" s="212"/>
      <c r="I52" s="212"/>
      <c r="J52" s="213">
        <f t="shared" si="0"/>
        <v>35054</v>
      </c>
    </row>
    <row r="53" spans="1:10" ht="19.5" customHeight="1">
      <c r="A53" s="214" t="s">
        <v>74</v>
      </c>
      <c r="B53" s="210" t="s">
        <v>104</v>
      </c>
      <c r="C53" s="210" t="s">
        <v>114</v>
      </c>
      <c r="D53" s="219" t="s">
        <v>367</v>
      </c>
      <c r="E53" s="212">
        <v>10000</v>
      </c>
      <c r="F53" s="212">
        <v>4924</v>
      </c>
      <c r="G53" s="212"/>
      <c r="H53" s="212"/>
      <c r="I53" s="212"/>
      <c r="J53" s="213">
        <f t="shared" si="0"/>
        <v>4924</v>
      </c>
    </row>
    <row r="54" spans="1:10" ht="35.25" customHeight="1">
      <c r="A54" s="214" t="s">
        <v>74</v>
      </c>
      <c r="B54" s="210" t="s">
        <v>104</v>
      </c>
      <c r="C54" s="210" t="s">
        <v>130</v>
      </c>
      <c r="D54" s="215" t="s">
        <v>368</v>
      </c>
      <c r="E54" s="212">
        <v>80000</v>
      </c>
      <c r="F54" s="212">
        <v>40606</v>
      </c>
      <c r="G54" s="212"/>
      <c r="H54" s="212"/>
      <c r="I54" s="212">
        <v>34996</v>
      </c>
      <c r="J54" s="213">
        <f t="shared" si="0"/>
        <v>75602</v>
      </c>
    </row>
    <row r="55" spans="1:10" ht="19.5" customHeight="1">
      <c r="A55" s="214" t="s">
        <v>74</v>
      </c>
      <c r="B55" s="210" t="s">
        <v>104</v>
      </c>
      <c r="C55" s="210" t="s">
        <v>114</v>
      </c>
      <c r="D55" s="219" t="s">
        <v>369</v>
      </c>
      <c r="E55" s="212">
        <v>15000</v>
      </c>
      <c r="F55" s="212">
        <v>15000</v>
      </c>
      <c r="G55" s="212"/>
      <c r="H55" s="212"/>
      <c r="I55" s="212"/>
      <c r="J55" s="213">
        <f t="shared" si="0"/>
        <v>15000</v>
      </c>
    </row>
    <row r="56" spans="1:10" ht="19.5" customHeight="1" thickBot="1">
      <c r="A56" s="307" t="s">
        <v>74</v>
      </c>
      <c r="B56" s="308" t="s">
        <v>104</v>
      </c>
      <c r="C56" s="308" t="s">
        <v>130</v>
      </c>
      <c r="D56" s="309" t="s">
        <v>370</v>
      </c>
      <c r="E56" s="310">
        <v>6100</v>
      </c>
      <c r="F56" s="310">
        <v>6100</v>
      </c>
      <c r="G56" s="310"/>
      <c r="H56" s="310"/>
      <c r="I56" s="310"/>
      <c r="J56" s="311">
        <f>SUM(F56:I56)</f>
        <v>6100</v>
      </c>
    </row>
    <row r="57" spans="1:10" ht="19.5" customHeight="1" thickBot="1" thickTop="1">
      <c r="A57" s="316" t="s">
        <v>88</v>
      </c>
      <c r="B57" s="317"/>
      <c r="C57" s="317"/>
      <c r="D57" s="317"/>
      <c r="E57" s="221" t="s">
        <v>371</v>
      </c>
      <c r="F57" s="222">
        <f>SUM(F6:F56)</f>
        <v>3367479</v>
      </c>
      <c r="G57" s="222">
        <f>SUM(G6:G56)</f>
        <v>171742</v>
      </c>
      <c r="H57" s="222">
        <f>SUM(H6:H56)</f>
        <v>1305200</v>
      </c>
      <c r="I57" s="222">
        <f>SUM(I6:I56)</f>
        <v>2654749</v>
      </c>
      <c r="J57" s="223">
        <f t="shared" si="0"/>
        <v>7499170</v>
      </c>
    </row>
    <row r="58" spans="1:10" ht="19.5" customHeight="1" thickTop="1">
      <c r="A58" s="224"/>
      <c r="B58" s="224"/>
      <c r="C58" s="224"/>
      <c r="D58" s="225"/>
      <c r="E58" s="226"/>
      <c r="F58" s="227"/>
      <c r="G58" s="226"/>
      <c r="H58" s="226"/>
      <c r="I58" s="226"/>
      <c r="J58" s="226"/>
    </row>
    <row r="59" spans="1:10" ht="19.5" customHeight="1">
      <c r="A59" s="224"/>
      <c r="B59" s="224"/>
      <c r="C59" s="339"/>
      <c r="D59" s="339"/>
      <c r="E59" s="226"/>
      <c r="F59" s="226"/>
      <c r="G59" s="226"/>
      <c r="H59" s="226"/>
      <c r="I59" s="226"/>
      <c r="J59" s="226"/>
    </row>
    <row r="60" spans="1:10" ht="19.5" customHeight="1">
      <c r="A60" s="224"/>
      <c r="B60" s="224"/>
      <c r="C60" s="340"/>
      <c r="D60" s="340"/>
      <c r="E60" s="226"/>
      <c r="F60" s="226"/>
      <c r="G60" s="226"/>
      <c r="H60" s="226"/>
      <c r="I60" s="226"/>
      <c r="J60" s="226"/>
    </row>
    <row r="61" spans="1:10" ht="19.5" customHeight="1">
      <c r="A61" s="224"/>
      <c r="B61" s="224"/>
      <c r="C61" s="224"/>
      <c r="D61" s="225"/>
      <c r="E61" s="226"/>
      <c r="F61" s="226"/>
      <c r="G61" s="226"/>
      <c r="H61" s="226"/>
      <c r="I61" s="226"/>
      <c r="J61" s="226"/>
    </row>
    <row r="62" spans="1:10" ht="19.5" customHeight="1">
      <c r="A62" s="224"/>
      <c r="B62" s="224"/>
      <c r="C62" s="224"/>
      <c r="D62" s="225"/>
      <c r="E62" s="226"/>
      <c r="F62" s="226"/>
      <c r="G62" s="226"/>
      <c r="H62" s="226"/>
      <c r="I62" s="226"/>
      <c r="J62" s="226"/>
    </row>
    <row r="63" spans="1:12" ht="19.5" customHeight="1">
      <c r="A63" s="224"/>
      <c r="B63" s="224"/>
      <c r="C63" s="224"/>
      <c r="D63" s="225"/>
      <c r="E63" s="226"/>
      <c r="F63" s="226"/>
      <c r="G63" s="226"/>
      <c r="H63" s="226"/>
      <c r="I63" s="226"/>
      <c r="J63" s="226"/>
      <c r="L63" s="191"/>
    </row>
    <row r="64" spans="1:10" ht="19.5" customHeight="1">
      <c r="A64" s="224"/>
      <c r="B64" s="224"/>
      <c r="C64" s="224"/>
      <c r="D64" s="225"/>
      <c r="E64" s="226"/>
      <c r="F64" s="226"/>
      <c r="G64" s="226"/>
      <c r="H64" s="226"/>
      <c r="I64" s="226"/>
      <c r="J64" s="226"/>
    </row>
    <row r="65" spans="1:10" ht="19.5" customHeight="1">
      <c r="A65" s="224"/>
      <c r="B65" s="224"/>
      <c r="C65" s="224"/>
      <c r="D65" s="225"/>
      <c r="E65" s="226"/>
      <c r="F65" s="226"/>
      <c r="G65" s="226"/>
      <c r="H65" s="226"/>
      <c r="I65" s="226"/>
      <c r="J65" s="226"/>
    </row>
    <row r="66" spans="1:10" ht="19.5" customHeight="1">
      <c r="A66" s="224"/>
      <c r="B66" s="224"/>
      <c r="C66" s="224"/>
      <c r="D66" s="225"/>
      <c r="E66" s="226"/>
      <c r="F66" s="226"/>
      <c r="G66" s="226"/>
      <c r="H66" s="226"/>
      <c r="I66" s="226"/>
      <c r="J66" s="226"/>
    </row>
    <row r="67" spans="1:10" ht="19.5" customHeight="1">
      <c r="A67" s="228"/>
      <c r="B67" s="228"/>
      <c r="C67" s="228"/>
      <c r="D67" s="225"/>
      <c r="E67" s="229"/>
      <c r="F67" s="229"/>
      <c r="G67" s="229"/>
      <c r="H67" s="229"/>
      <c r="I67" s="229"/>
      <c r="J67" s="229"/>
    </row>
    <row r="68" spans="1:10" ht="19.5" customHeight="1">
      <c r="A68" s="228"/>
      <c r="B68" s="228"/>
      <c r="C68" s="228"/>
      <c r="D68" s="225"/>
      <c r="E68" s="229"/>
      <c r="F68" s="229"/>
      <c r="G68" s="229"/>
      <c r="H68" s="229"/>
      <c r="I68" s="229"/>
      <c r="J68" s="229"/>
    </row>
    <row r="69" spans="1:10" ht="19.5" customHeight="1">
      <c r="A69" s="228"/>
      <c r="B69" s="228"/>
      <c r="C69" s="228"/>
      <c r="D69" s="225"/>
      <c r="E69" s="229"/>
      <c r="F69" s="229"/>
      <c r="G69" s="229"/>
      <c r="H69" s="229"/>
      <c r="I69" s="229"/>
      <c r="J69" s="229"/>
    </row>
    <row r="70" spans="1:10" ht="19.5" customHeight="1">
      <c r="A70" s="228"/>
      <c r="B70" s="228"/>
      <c r="C70" s="228"/>
      <c r="D70" s="225"/>
      <c r="E70" s="228"/>
      <c r="F70" s="228"/>
      <c r="G70" s="228"/>
      <c r="H70" s="228"/>
      <c r="I70" s="228"/>
      <c r="J70" s="228"/>
    </row>
    <row r="71" ht="19.5" customHeight="1">
      <c r="D71" s="230"/>
    </row>
    <row r="72" ht="19.5" customHeight="1">
      <c r="D72" s="230"/>
    </row>
    <row r="73" ht="19.5" customHeight="1">
      <c r="D73" s="230"/>
    </row>
    <row r="74" ht="19.5" customHeight="1">
      <c r="D74" s="230"/>
    </row>
    <row r="75" ht="19.5" customHeight="1">
      <c r="D75" s="230"/>
    </row>
  </sheetData>
  <mergeCells count="22">
    <mergeCell ref="A32:A34"/>
    <mergeCell ref="C59:D59"/>
    <mergeCell ref="C60:D60"/>
    <mergeCell ref="B32:B34"/>
    <mergeCell ref="D32:D34"/>
    <mergeCell ref="B17:B19"/>
    <mergeCell ref="D17:D19"/>
    <mergeCell ref="E17:E19"/>
    <mergeCell ref="A24:A26"/>
    <mergeCell ref="B24:B26"/>
    <mergeCell ref="D24:D26"/>
    <mergeCell ref="E24:E26"/>
    <mergeCell ref="E32:E34"/>
    <mergeCell ref="A57:D57"/>
    <mergeCell ref="B1:D1"/>
    <mergeCell ref="F2:J2"/>
    <mergeCell ref="A3:J3"/>
    <mergeCell ref="A8:A10"/>
    <mergeCell ref="B8:B10"/>
    <mergeCell ref="D8:D10"/>
    <mergeCell ref="E8:E10"/>
    <mergeCell ref="A17:A19"/>
  </mergeCells>
  <printOptions/>
  <pageMargins left="0.1968503937007874" right="0.1968503937007874" top="0.1968503937007874" bottom="0.1968503937007874" header="0.5118110236220472" footer="0.5118110236220472"/>
  <pageSetup fitToHeight="2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3"/>
  <sheetViews>
    <sheetView workbookViewId="0" topLeftCell="A1">
      <selection activeCell="B2" sqref="B2"/>
    </sheetView>
  </sheetViews>
  <sheetFormatPr defaultColWidth="9.33203125" defaultRowHeight="15" customHeight="1"/>
  <cols>
    <col min="1" max="1" width="11.66015625" style="48" customWidth="1"/>
    <col min="2" max="2" width="78.66015625" style="48" customWidth="1"/>
    <col min="3" max="3" width="17.33203125" style="48" customWidth="1"/>
    <col min="4" max="16384" width="9.33203125" style="48" customWidth="1"/>
  </cols>
  <sheetData>
    <row r="1" ht="15" customHeight="1">
      <c r="A1" s="303" t="s">
        <v>409</v>
      </c>
    </row>
    <row r="2" ht="15" customHeight="1">
      <c r="A2" s="303"/>
    </row>
    <row r="3" spans="1:3" ht="30" customHeight="1">
      <c r="A3" s="302"/>
      <c r="B3" s="347" t="s">
        <v>404</v>
      </c>
      <c r="C3" s="348"/>
    </row>
    <row r="5" spans="1:3" ht="15" customHeight="1">
      <c r="A5" s="342" t="s">
        <v>231</v>
      </c>
      <c r="B5" s="342"/>
      <c r="C5" s="342"/>
    </row>
    <row r="6" spans="1:3" ht="31.5" customHeight="1">
      <c r="A6" s="343" t="s">
        <v>403</v>
      </c>
      <c r="B6" s="343"/>
      <c r="C6" s="343"/>
    </row>
    <row r="7" ht="15" customHeight="1" thickBot="1"/>
    <row r="8" spans="1:3" ht="15" customHeight="1" thickBot="1" thickTop="1">
      <c r="A8" s="344" t="s">
        <v>232</v>
      </c>
      <c r="B8" s="345"/>
      <c r="C8" s="346"/>
    </row>
    <row r="9" spans="1:3" ht="15" customHeight="1" thickTop="1">
      <c r="A9" s="153"/>
      <c r="B9" s="154" t="s">
        <v>233</v>
      </c>
      <c r="C9" s="155">
        <v>-69344</v>
      </c>
    </row>
    <row r="10" spans="1:3" ht="15" customHeight="1">
      <c r="A10" s="156" t="s">
        <v>234</v>
      </c>
      <c r="B10" s="157" t="s">
        <v>235</v>
      </c>
      <c r="C10" s="158">
        <v>186920</v>
      </c>
    </row>
    <row r="11" spans="1:3" ht="15" customHeight="1">
      <c r="A11" s="159" t="s">
        <v>236</v>
      </c>
      <c r="B11" s="160" t="s">
        <v>42</v>
      </c>
      <c r="C11" s="161">
        <v>1672694</v>
      </c>
    </row>
    <row r="12" spans="1:3" ht="15" customHeight="1">
      <c r="A12" s="162"/>
      <c r="B12" s="160" t="s">
        <v>237</v>
      </c>
      <c r="C12" s="161">
        <v>95080</v>
      </c>
    </row>
    <row r="13" spans="1:3" ht="15" customHeight="1" thickBot="1">
      <c r="A13" s="350" t="s">
        <v>88</v>
      </c>
      <c r="B13" s="351"/>
      <c r="C13" s="163">
        <f>SUM(C9:C12)</f>
        <v>1885350</v>
      </c>
    </row>
    <row r="14" spans="1:3" ht="15" customHeight="1" thickBot="1" thickTop="1">
      <c r="A14" s="164"/>
      <c r="B14" s="165"/>
      <c r="C14" s="166"/>
    </row>
    <row r="15" spans="1:3" ht="15" customHeight="1" thickBot="1" thickTop="1">
      <c r="A15" s="352" t="s">
        <v>238</v>
      </c>
      <c r="B15" s="353"/>
      <c r="C15" s="354"/>
    </row>
    <row r="16" spans="1:3" ht="15" customHeight="1" thickTop="1">
      <c r="A16" s="167" t="s">
        <v>239</v>
      </c>
      <c r="B16" s="154" t="s">
        <v>240</v>
      </c>
      <c r="C16" s="155">
        <v>10000</v>
      </c>
    </row>
    <row r="17" spans="1:3" ht="15" customHeight="1">
      <c r="A17" s="159" t="s">
        <v>241</v>
      </c>
      <c r="B17" s="160" t="s">
        <v>242</v>
      </c>
      <c r="C17" s="161">
        <v>693000</v>
      </c>
    </row>
    <row r="18" spans="1:3" ht="15" customHeight="1">
      <c r="A18" s="159" t="s">
        <v>243</v>
      </c>
      <c r="B18" s="160" t="s">
        <v>244</v>
      </c>
      <c r="C18" s="161">
        <v>59000</v>
      </c>
    </row>
    <row r="19" spans="1:3" ht="15" customHeight="1">
      <c r="A19" s="159" t="s">
        <v>245</v>
      </c>
      <c r="B19" s="160" t="s">
        <v>246</v>
      </c>
      <c r="C19" s="161">
        <v>114000</v>
      </c>
    </row>
    <row r="20" spans="1:3" ht="15" customHeight="1">
      <c r="A20" s="159" t="s">
        <v>247</v>
      </c>
      <c r="B20" s="160" t="s">
        <v>248</v>
      </c>
      <c r="C20" s="161">
        <v>16700</v>
      </c>
    </row>
    <row r="21" spans="1:3" ht="15" customHeight="1">
      <c r="A21" s="159" t="s">
        <v>249</v>
      </c>
      <c r="B21" s="160" t="s">
        <v>250</v>
      </c>
      <c r="C21" s="161">
        <v>47000</v>
      </c>
    </row>
    <row r="22" spans="1:3" ht="15" customHeight="1">
      <c r="A22" s="159" t="s">
        <v>251</v>
      </c>
      <c r="B22" s="160" t="s">
        <v>252</v>
      </c>
      <c r="C22" s="161">
        <v>260000</v>
      </c>
    </row>
    <row r="23" spans="1:3" ht="15" customHeight="1">
      <c r="A23" s="159" t="s">
        <v>253</v>
      </c>
      <c r="B23" s="160" t="s">
        <v>198</v>
      </c>
      <c r="C23" s="161">
        <v>158600</v>
      </c>
    </row>
    <row r="24" spans="1:3" ht="15" customHeight="1">
      <c r="A24" s="159" t="s">
        <v>254</v>
      </c>
      <c r="B24" s="160" t="s">
        <v>255</v>
      </c>
      <c r="C24" s="161">
        <v>70350</v>
      </c>
    </row>
    <row r="25" spans="1:3" ht="15" customHeight="1">
      <c r="A25" s="159" t="s">
        <v>256</v>
      </c>
      <c r="B25" s="160" t="s">
        <v>257</v>
      </c>
      <c r="C25" s="161">
        <v>1200</v>
      </c>
    </row>
    <row r="26" spans="1:3" ht="15" customHeight="1">
      <c r="A26" s="159" t="s">
        <v>258</v>
      </c>
      <c r="B26" s="160" t="s">
        <v>205</v>
      </c>
      <c r="C26" s="161">
        <v>295000</v>
      </c>
    </row>
    <row r="27" spans="1:3" ht="15" customHeight="1">
      <c r="A27" s="159" t="s">
        <v>259</v>
      </c>
      <c r="B27" s="160" t="s">
        <v>260</v>
      </c>
      <c r="C27" s="161">
        <v>650</v>
      </c>
    </row>
    <row r="28" spans="1:3" ht="15" customHeight="1">
      <c r="A28" s="159" t="s">
        <v>261</v>
      </c>
      <c r="B28" s="160" t="s">
        <v>262</v>
      </c>
      <c r="C28" s="161">
        <v>3900</v>
      </c>
    </row>
    <row r="29" spans="1:3" ht="15" customHeight="1">
      <c r="A29" s="159" t="s">
        <v>263</v>
      </c>
      <c r="B29" s="160" t="s">
        <v>264</v>
      </c>
      <c r="C29" s="161">
        <v>1300</v>
      </c>
    </row>
    <row r="30" spans="1:3" ht="15" customHeight="1">
      <c r="A30" s="159" t="s">
        <v>265</v>
      </c>
      <c r="B30" s="160" t="s">
        <v>266</v>
      </c>
      <c r="C30" s="161">
        <v>15000</v>
      </c>
    </row>
    <row r="31" spans="1:3" ht="15" customHeight="1">
      <c r="A31" s="159" t="s">
        <v>267</v>
      </c>
      <c r="B31" s="160" t="s">
        <v>207</v>
      </c>
      <c r="C31" s="161">
        <v>14000</v>
      </c>
    </row>
    <row r="32" spans="1:3" ht="15" customHeight="1">
      <c r="A32" s="159" t="s">
        <v>268</v>
      </c>
      <c r="B32" s="160" t="s">
        <v>212</v>
      </c>
      <c r="C32" s="161">
        <v>5000</v>
      </c>
    </row>
    <row r="33" spans="1:3" ht="15" customHeight="1">
      <c r="A33" s="159" t="s">
        <v>269</v>
      </c>
      <c r="B33" s="160" t="s">
        <v>270</v>
      </c>
      <c r="C33" s="161">
        <v>19300</v>
      </c>
    </row>
    <row r="34" spans="1:3" ht="15" customHeight="1">
      <c r="A34" s="159" t="s">
        <v>397</v>
      </c>
      <c r="B34" s="160" t="s">
        <v>398</v>
      </c>
      <c r="C34" s="161">
        <v>5000</v>
      </c>
    </row>
    <row r="35" spans="1:3" ht="15" customHeight="1">
      <c r="A35" s="159" t="s">
        <v>271</v>
      </c>
      <c r="B35" s="160" t="s">
        <v>53</v>
      </c>
      <c r="C35" s="161">
        <v>8250</v>
      </c>
    </row>
    <row r="36" spans="1:3" ht="15" customHeight="1">
      <c r="A36" s="159" t="s">
        <v>399</v>
      </c>
      <c r="B36" s="160" t="s">
        <v>400</v>
      </c>
      <c r="C36" s="161">
        <v>2780</v>
      </c>
    </row>
    <row r="37" spans="1:3" ht="15" customHeight="1">
      <c r="A37" s="159" t="s">
        <v>272</v>
      </c>
      <c r="B37" s="160" t="s">
        <v>273</v>
      </c>
      <c r="C37" s="161">
        <v>30620</v>
      </c>
    </row>
    <row r="38" spans="1:3" ht="15" customHeight="1">
      <c r="A38" s="159" t="s">
        <v>274</v>
      </c>
      <c r="B38" s="160" t="s">
        <v>275</v>
      </c>
      <c r="C38" s="161">
        <v>2000</v>
      </c>
    </row>
    <row r="39" spans="1:3" ht="15" customHeight="1">
      <c r="A39" s="159" t="s">
        <v>276</v>
      </c>
      <c r="B39" s="160" t="s">
        <v>277</v>
      </c>
      <c r="C39" s="161">
        <v>2300</v>
      </c>
    </row>
    <row r="40" spans="1:3" ht="25.5" customHeight="1">
      <c r="A40" s="159" t="s">
        <v>278</v>
      </c>
      <c r="B40" s="301" t="s">
        <v>279</v>
      </c>
      <c r="C40" s="161">
        <v>600</v>
      </c>
    </row>
    <row r="41" spans="1:3" ht="15" customHeight="1">
      <c r="A41" s="159" t="s">
        <v>280</v>
      </c>
      <c r="B41" s="160" t="s">
        <v>281</v>
      </c>
      <c r="C41" s="161">
        <v>1000</v>
      </c>
    </row>
    <row r="42" spans="1:3" ht="15" customHeight="1">
      <c r="A42" s="159" t="s">
        <v>401</v>
      </c>
      <c r="B42" s="160" t="s">
        <v>402</v>
      </c>
      <c r="C42" s="161">
        <v>800</v>
      </c>
    </row>
    <row r="43" spans="1:3" ht="15" customHeight="1">
      <c r="A43" s="162"/>
      <c r="B43" s="160" t="s">
        <v>282</v>
      </c>
      <c r="C43" s="161">
        <v>78000</v>
      </c>
    </row>
    <row r="44" spans="1:3" ht="15" customHeight="1">
      <c r="A44" s="162"/>
      <c r="B44" s="160" t="s">
        <v>283</v>
      </c>
      <c r="C44" s="161">
        <v>-30000</v>
      </c>
    </row>
    <row r="45" spans="1:3" ht="15" customHeight="1" thickBot="1">
      <c r="A45" s="350" t="s">
        <v>88</v>
      </c>
      <c r="B45" s="351"/>
      <c r="C45" s="163">
        <f>SUM(C16:C44)</f>
        <v>1885350</v>
      </c>
    </row>
    <row r="46" spans="1:3" ht="15" customHeight="1" thickTop="1">
      <c r="A46" s="164"/>
      <c r="B46" s="165"/>
      <c r="C46" s="166"/>
    </row>
    <row r="47" spans="1:3" ht="15" customHeight="1">
      <c r="A47" s="355" t="s">
        <v>284</v>
      </c>
      <c r="B47" s="349"/>
      <c r="C47" s="166"/>
    </row>
    <row r="48" spans="1:3" ht="15" customHeight="1">
      <c r="A48" s="349"/>
      <c r="B48" s="349"/>
      <c r="C48" s="166"/>
    </row>
    <row r="49" spans="1:3" ht="15" customHeight="1">
      <c r="A49" s="164"/>
      <c r="B49" s="165"/>
      <c r="C49" s="166"/>
    </row>
    <row r="50" spans="1:3" ht="15" customHeight="1">
      <c r="A50" s="164"/>
      <c r="B50" s="165"/>
      <c r="C50" s="166"/>
    </row>
    <row r="51" spans="1:3" ht="15" customHeight="1">
      <c r="A51" s="164"/>
      <c r="B51" s="165"/>
      <c r="C51" s="166"/>
    </row>
    <row r="52" spans="1:3" ht="15" customHeight="1">
      <c r="A52" s="164"/>
      <c r="B52" s="165"/>
      <c r="C52" s="166"/>
    </row>
    <row r="53" spans="1:3" ht="15" customHeight="1">
      <c r="A53" s="164"/>
      <c r="B53" s="165"/>
      <c r="C53" s="166"/>
    </row>
    <row r="54" spans="1:2" ht="15" customHeight="1">
      <c r="A54" s="164"/>
      <c r="B54" s="165"/>
    </row>
    <row r="55" spans="1:2" ht="15" customHeight="1">
      <c r="A55" s="164"/>
      <c r="B55" s="165"/>
    </row>
    <row r="56" spans="1:2" ht="15" customHeight="1">
      <c r="A56" s="164"/>
      <c r="B56" s="165"/>
    </row>
    <row r="57" spans="1:2" ht="15" customHeight="1">
      <c r="A57" s="164"/>
      <c r="B57" s="165"/>
    </row>
    <row r="58" spans="1:2" ht="15" customHeight="1">
      <c r="A58" s="164"/>
      <c r="B58" s="165"/>
    </row>
    <row r="59" ht="15" customHeight="1">
      <c r="A59" s="164"/>
    </row>
    <row r="60" ht="15" customHeight="1">
      <c r="A60" s="164"/>
    </row>
    <row r="61" ht="15" customHeight="1">
      <c r="A61" s="164"/>
    </row>
    <row r="62" ht="15" customHeight="1">
      <c r="A62" s="164"/>
    </row>
    <row r="63" ht="15" customHeight="1">
      <c r="A63" s="164"/>
    </row>
    <row r="64" ht="15" customHeight="1">
      <c r="A64" s="164"/>
    </row>
    <row r="65" ht="15" customHeight="1">
      <c r="A65" s="164"/>
    </row>
    <row r="66" ht="15" customHeight="1">
      <c r="A66" s="164"/>
    </row>
    <row r="67" ht="15" customHeight="1">
      <c r="A67" s="164"/>
    </row>
    <row r="68" ht="15" customHeight="1">
      <c r="A68" s="164"/>
    </row>
    <row r="69" ht="15" customHeight="1">
      <c r="A69" s="164"/>
    </row>
    <row r="70" ht="15" customHeight="1">
      <c r="A70" s="164"/>
    </row>
    <row r="71" ht="15" customHeight="1">
      <c r="A71" s="164"/>
    </row>
    <row r="72" ht="15" customHeight="1">
      <c r="A72" s="164"/>
    </row>
    <row r="73" ht="15" customHeight="1">
      <c r="A73" s="164"/>
    </row>
    <row r="74" ht="15" customHeight="1">
      <c r="A74" s="164"/>
    </row>
    <row r="75" ht="15" customHeight="1">
      <c r="A75" s="164"/>
    </row>
    <row r="76" ht="15" customHeight="1">
      <c r="A76" s="164"/>
    </row>
    <row r="77" ht="15" customHeight="1">
      <c r="A77" s="164"/>
    </row>
    <row r="78" ht="15" customHeight="1">
      <c r="A78" s="164"/>
    </row>
    <row r="79" ht="15" customHeight="1">
      <c r="A79" s="164"/>
    </row>
    <row r="80" ht="15" customHeight="1">
      <c r="A80" s="164"/>
    </row>
    <row r="81" ht="15" customHeight="1">
      <c r="A81" s="164"/>
    </row>
    <row r="82" ht="15" customHeight="1">
      <c r="A82" s="164"/>
    </row>
    <row r="83" ht="15" customHeight="1">
      <c r="A83" s="164"/>
    </row>
    <row r="84" ht="15" customHeight="1">
      <c r="A84" s="164"/>
    </row>
    <row r="85" ht="15" customHeight="1">
      <c r="A85" s="164"/>
    </row>
    <row r="86" ht="15" customHeight="1">
      <c r="A86" s="164"/>
    </row>
    <row r="87" ht="15" customHeight="1">
      <c r="A87" s="164"/>
    </row>
    <row r="88" ht="15" customHeight="1">
      <c r="A88" s="164"/>
    </row>
    <row r="89" ht="15" customHeight="1">
      <c r="A89" s="164"/>
    </row>
    <row r="90" ht="15" customHeight="1">
      <c r="A90" s="164"/>
    </row>
    <row r="91" ht="15" customHeight="1">
      <c r="A91" s="164"/>
    </row>
    <row r="92" ht="15" customHeight="1">
      <c r="A92" s="164"/>
    </row>
    <row r="93" ht="15" customHeight="1">
      <c r="A93" s="164"/>
    </row>
    <row r="94" ht="15" customHeight="1">
      <c r="A94" s="164"/>
    </row>
    <row r="95" ht="15" customHeight="1">
      <c r="A95" s="164"/>
    </row>
    <row r="96" ht="15" customHeight="1">
      <c r="A96" s="164"/>
    </row>
    <row r="97" ht="15" customHeight="1">
      <c r="A97" s="164"/>
    </row>
    <row r="98" ht="15" customHeight="1">
      <c r="A98" s="164"/>
    </row>
    <row r="99" ht="15" customHeight="1">
      <c r="A99" s="164"/>
    </row>
    <row r="100" ht="15" customHeight="1">
      <c r="A100" s="164"/>
    </row>
    <row r="101" ht="15" customHeight="1">
      <c r="A101" s="164"/>
    </row>
    <row r="102" ht="15" customHeight="1">
      <c r="A102" s="164"/>
    </row>
    <row r="103" ht="15" customHeight="1">
      <c r="A103" s="164"/>
    </row>
    <row r="104" ht="15" customHeight="1">
      <c r="A104" s="164"/>
    </row>
    <row r="105" ht="15" customHeight="1">
      <c r="A105" s="164"/>
    </row>
    <row r="106" ht="15" customHeight="1">
      <c r="A106" s="164"/>
    </row>
    <row r="107" ht="15" customHeight="1">
      <c r="A107" s="164"/>
    </row>
    <row r="108" ht="15" customHeight="1">
      <c r="A108" s="164"/>
    </row>
    <row r="109" ht="15" customHeight="1">
      <c r="A109" s="164"/>
    </row>
    <row r="110" ht="15" customHeight="1">
      <c r="A110" s="164"/>
    </row>
    <row r="111" ht="15" customHeight="1">
      <c r="A111" s="164"/>
    </row>
    <row r="112" ht="15" customHeight="1">
      <c r="A112" s="164"/>
    </row>
    <row r="113" ht="15" customHeight="1">
      <c r="A113" s="164"/>
    </row>
    <row r="114" ht="15" customHeight="1">
      <c r="A114" s="164"/>
    </row>
    <row r="115" ht="15" customHeight="1">
      <c r="A115" s="164"/>
    </row>
    <row r="116" ht="15" customHeight="1">
      <c r="A116" s="164"/>
    </row>
    <row r="117" ht="15" customHeight="1">
      <c r="A117" s="164"/>
    </row>
    <row r="118" ht="15" customHeight="1">
      <c r="A118" s="164"/>
    </row>
    <row r="119" ht="15" customHeight="1">
      <c r="A119" s="164"/>
    </row>
    <row r="120" ht="15" customHeight="1">
      <c r="A120" s="164"/>
    </row>
    <row r="121" ht="15" customHeight="1">
      <c r="A121" s="164"/>
    </row>
    <row r="122" ht="15" customHeight="1">
      <c r="A122" s="164"/>
    </row>
    <row r="123" ht="15" customHeight="1">
      <c r="A123" s="164"/>
    </row>
    <row r="124" ht="15" customHeight="1">
      <c r="A124" s="164"/>
    </row>
    <row r="125" ht="15" customHeight="1">
      <c r="A125" s="164"/>
    </row>
    <row r="126" ht="15" customHeight="1">
      <c r="A126" s="164"/>
    </row>
    <row r="127" ht="15" customHeight="1">
      <c r="A127" s="164"/>
    </row>
    <row r="128" ht="15" customHeight="1">
      <c r="A128" s="164"/>
    </row>
    <row r="129" ht="15" customHeight="1">
      <c r="A129" s="164"/>
    </row>
    <row r="130" ht="15" customHeight="1">
      <c r="A130" s="164"/>
    </row>
    <row r="131" ht="15" customHeight="1">
      <c r="A131" s="164"/>
    </row>
    <row r="132" ht="15" customHeight="1">
      <c r="A132" s="164"/>
    </row>
    <row r="133" ht="15" customHeight="1">
      <c r="A133" s="164"/>
    </row>
    <row r="134" ht="15" customHeight="1">
      <c r="A134" s="164"/>
    </row>
    <row r="135" ht="15" customHeight="1">
      <c r="A135" s="164"/>
    </row>
    <row r="136" ht="15" customHeight="1">
      <c r="A136" s="164"/>
    </row>
    <row r="137" ht="15" customHeight="1">
      <c r="A137" s="164"/>
    </row>
    <row r="138" ht="15" customHeight="1">
      <c r="A138" s="164"/>
    </row>
    <row r="139" ht="15" customHeight="1">
      <c r="A139" s="164"/>
    </row>
    <row r="140" ht="15" customHeight="1">
      <c r="A140" s="164"/>
    </row>
    <row r="141" ht="15" customHeight="1">
      <c r="A141" s="164"/>
    </row>
    <row r="142" ht="15" customHeight="1">
      <c r="A142" s="164"/>
    </row>
    <row r="143" ht="15" customHeight="1">
      <c r="A143" s="164"/>
    </row>
    <row r="144" ht="15" customHeight="1">
      <c r="A144" s="164"/>
    </row>
    <row r="145" ht="15" customHeight="1">
      <c r="A145" s="164"/>
    </row>
    <row r="146" ht="15" customHeight="1">
      <c r="A146" s="164"/>
    </row>
    <row r="147" ht="15" customHeight="1">
      <c r="A147" s="164"/>
    </row>
    <row r="148" ht="15" customHeight="1">
      <c r="A148" s="164"/>
    </row>
    <row r="149" ht="15" customHeight="1">
      <c r="A149" s="164"/>
    </row>
    <row r="150" ht="15" customHeight="1">
      <c r="A150" s="164"/>
    </row>
    <row r="151" ht="15" customHeight="1">
      <c r="A151" s="164"/>
    </row>
    <row r="152" ht="15" customHeight="1">
      <c r="A152" s="164"/>
    </row>
    <row r="153" ht="15" customHeight="1">
      <c r="A153" s="164"/>
    </row>
    <row r="154" ht="15" customHeight="1">
      <c r="A154" s="164"/>
    </row>
    <row r="155" ht="15" customHeight="1">
      <c r="A155" s="164"/>
    </row>
    <row r="156" ht="15" customHeight="1">
      <c r="A156" s="164"/>
    </row>
    <row r="157" ht="15" customHeight="1">
      <c r="A157" s="164"/>
    </row>
    <row r="158" ht="15" customHeight="1">
      <c r="A158" s="164"/>
    </row>
    <row r="159" ht="15" customHeight="1">
      <c r="A159" s="164"/>
    </row>
    <row r="160" ht="15" customHeight="1">
      <c r="A160" s="164"/>
    </row>
    <row r="161" ht="15" customHeight="1">
      <c r="A161" s="164"/>
    </row>
    <row r="162" ht="15" customHeight="1">
      <c r="A162" s="164"/>
    </row>
    <row r="163" ht="15" customHeight="1">
      <c r="A163" s="164"/>
    </row>
    <row r="164" ht="15" customHeight="1">
      <c r="A164" s="164"/>
    </row>
    <row r="165" ht="15" customHeight="1">
      <c r="A165" s="164"/>
    </row>
    <row r="166" ht="15" customHeight="1">
      <c r="A166" s="164"/>
    </row>
    <row r="167" ht="15" customHeight="1">
      <c r="A167" s="164"/>
    </row>
    <row r="168" ht="15" customHeight="1">
      <c r="A168" s="164"/>
    </row>
    <row r="169" ht="15" customHeight="1">
      <c r="A169" s="164"/>
    </row>
    <row r="170" ht="15" customHeight="1">
      <c r="A170" s="164"/>
    </row>
    <row r="171" ht="15" customHeight="1">
      <c r="A171" s="164"/>
    </row>
    <row r="172" ht="15" customHeight="1">
      <c r="A172" s="164"/>
    </row>
    <row r="173" ht="15" customHeight="1">
      <c r="A173" s="164"/>
    </row>
    <row r="174" ht="15" customHeight="1">
      <c r="A174" s="164"/>
    </row>
    <row r="175" ht="15" customHeight="1">
      <c r="A175" s="164"/>
    </row>
    <row r="176" ht="15" customHeight="1">
      <c r="A176" s="164"/>
    </row>
    <row r="177" ht="15" customHeight="1">
      <c r="A177" s="164"/>
    </row>
    <row r="178" ht="15" customHeight="1">
      <c r="A178" s="164"/>
    </row>
    <row r="179" ht="15" customHeight="1">
      <c r="A179" s="164"/>
    </row>
    <row r="180" ht="15" customHeight="1">
      <c r="A180" s="164"/>
    </row>
    <row r="181" ht="15" customHeight="1">
      <c r="A181" s="164"/>
    </row>
    <row r="182" ht="15" customHeight="1">
      <c r="A182" s="164"/>
    </row>
    <row r="183" ht="15" customHeight="1">
      <c r="A183" s="164"/>
    </row>
    <row r="184" ht="15" customHeight="1">
      <c r="A184" s="164"/>
    </row>
    <row r="185" ht="15" customHeight="1">
      <c r="A185" s="164"/>
    </row>
    <row r="186" ht="15" customHeight="1">
      <c r="A186" s="164"/>
    </row>
    <row r="187" ht="15" customHeight="1">
      <c r="A187" s="164"/>
    </row>
    <row r="188" ht="15" customHeight="1">
      <c r="A188" s="164"/>
    </row>
    <row r="189" ht="15" customHeight="1">
      <c r="A189" s="164"/>
    </row>
    <row r="190" ht="15" customHeight="1">
      <c r="A190" s="164"/>
    </row>
    <row r="191" ht="15" customHeight="1">
      <c r="A191" s="164"/>
    </row>
    <row r="192" ht="15" customHeight="1">
      <c r="A192" s="164"/>
    </row>
    <row r="193" ht="15" customHeight="1">
      <c r="A193" s="164"/>
    </row>
    <row r="194" ht="15" customHeight="1">
      <c r="A194" s="164"/>
    </row>
    <row r="195" ht="15" customHeight="1">
      <c r="A195" s="164"/>
    </row>
    <row r="196" ht="15" customHeight="1">
      <c r="A196" s="164"/>
    </row>
    <row r="197" ht="15" customHeight="1">
      <c r="A197" s="164"/>
    </row>
    <row r="198" ht="15" customHeight="1">
      <c r="A198" s="164"/>
    </row>
    <row r="199" ht="15" customHeight="1">
      <c r="A199" s="164"/>
    </row>
    <row r="200" ht="15" customHeight="1">
      <c r="A200" s="164"/>
    </row>
    <row r="201" ht="15" customHeight="1">
      <c r="A201" s="164"/>
    </row>
    <row r="202" ht="15" customHeight="1">
      <c r="A202" s="164"/>
    </row>
    <row r="203" ht="15" customHeight="1">
      <c r="A203" s="164"/>
    </row>
  </sheetData>
  <mergeCells count="9">
    <mergeCell ref="A48:B48"/>
    <mergeCell ref="A13:B13"/>
    <mergeCell ref="A15:C15"/>
    <mergeCell ref="A45:B45"/>
    <mergeCell ref="A47:B47"/>
    <mergeCell ref="A5:C5"/>
    <mergeCell ref="A6:C6"/>
    <mergeCell ref="A8:C8"/>
    <mergeCell ref="B3: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I4" sqref="I4"/>
    </sheetView>
  </sheetViews>
  <sheetFormatPr defaultColWidth="9.33203125" defaultRowHeight="12.75"/>
  <cols>
    <col min="1" max="1" width="7.33203125" style="169" customWidth="1"/>
    <col min="2" max="4" width="9.33203125" style="169" customWidth="1"/>
    <col min="5" max="5" width="26.5" style="169" customWidth="1"/>
    <col min="6" max="6" width="5.5" style="169" customWidth="1"/>
    <col min="7" max="7" width="10" style="169" customWidth="1"/>
    <col min="8" max="8" width="6" style="169" customWidth="1"/>
    <col min="9" max="9" width="8.66015625" style="169" customWidth="1"/>
    <col min="10" max="12" width="9.33203125" style="169" customWidth="1"/>
    <col min="13" max="13" width="14.66015625" style="169" bestFit="1" customWidth="1"/>
    <col min="14" max="16384" width="9.33203125" style="169" customWidth="1"/>
  </cols>
  <sheetData>
    <row r="1" ht="12.75">
      <c r="A1" s="303" t="s">
        <v>410</v>
      </c>
    </row>
    <row r="2" ht="12.75">
      <c r="A2" s="303"/>
    </row>
    <row r="3" spans="1:8" ht="12.75">
      <c r="A3" s="168"/>
      <c r="E3" s="366" t="s">
        <v>285</v>
      </c>
      <c r="F3" s="366"/>
      <c r="G3" s="366"/>
      <c r="H3" s="366"/>
    </row>
    <row r="4" spans="1:8" ht="12.75">
      <c r="A4" s="168"/>
      <c r="E4" s="366" t="s">
        <v>286</v>
      </c>
      <c r="F4" s="366"/>
      <c r="G4" s="366"/>
      <c r="H4" s="366"/>
    </row>
    <row r="5" spans="1:8" ht="12.75">
      <c r="A5" s="168"/>
      <c r="E5" s="366" t="s">
        <v>405</v>
      </c>
      <c r="F5" s="366"/>
      <c r="G5" s="366"/>
      <c r="H5" s="366"/>
    </row>
    <row r="6" ht="12.75">
      <c r="A6" s="170"/>
    </row>
    <row r="7" ht="12.75">
      <c r="A7" s="170"/>
    </row>
    <row r="8" spans="1:9" ht="63" customHeight="1">
      <c r="A8" s="367" t="s">
        <v>406</v>
      </c>
      <c r="B8" s="367"/>
      <c r="C8" s="367"/>
      <c r="D8" s="367"/>
      <c r="E8" s="367"/>
      <c r="F8" s="367"/>
      <c r="G8" s="367"/>
      <c r="H8" s="367"/>
      <c r="I8" s="367"/>
    </row>
    <row r="9" spans="1:9" ht="27" customHeight="1" thickBot="1">
      <c r="A9" s="171"/>
      <c r="B9" s="171"/>
      <c r="C9" s="171"/>
      <c r="D9" s="171"/>
      <c r="E9" s="171"/>
      <c r="F9" s="171"/>
      <c r="G9" s="171"/>
      <c r="H9" s="171"/>
      <c r="I9" s="171"/>
    </row>
    <row r="10" spans="1:9" ht="54.75" customHeight="1" thickBot="1" thickTop="1">
      <c r="A10" s="172" t="s">
        <v>287</v>
      </c>
      <c r="B10" s="368" t="s">
        <v>288</v>
      </c>
      <c r="C10" s="368"/>
      <c r="D10" s="368"/>
      <c r="E10" s="368"/>
      <c r="F10" s="368" t="s">
        <v>289</v>
      </c>
      <c r="G10" s="368"/>
      <c r="H10" s="368"/>
      <c r="I10" s="369"/>
    </row>
    <row r="11" spans="1:9" ht="39.75" customHeight="1" thickTop="1">
      <c r="A11" s="173" t="s">
        <v>290</v>
      </c>
      <c r="B11" s="370" t="s">
        <v>291</v>
      </c>
      <c r="C11" s="370"/>
      <c r="D11" s="370"/>
      <c r="E11" s="370"/>
      <c r="F11" s="361">
        <f>151500+23500</f>
        <v>175000</v>
      </c>
      <c r="G11" s="361"/>
      <c r="H11" s="361"/>
      <c r="I11" s="362"/>
    </row>
    <row r="12" spans="1:9" ht="39.75" customHeight="1">
      <c r="A12" s="174" t="s">
        <v>292</v>
      </c>
      <c r="B12" s="371" t="s">
        <v>293</v>
      </c>
      <c r="C12" s="371"/>
      <c r="D12" s="371"/>
      <c r="E12" s="371"/>
      <c r="F12" s="372">
        <v>22800</v>
      </c>
      <c r="G12" s="372"/>
      <c r="H12" s="372"/>
      <c r="I12" s="373"/>
    </row>
    <row r="13" spans="1:9" ht="39.75" customHeight="1">
      <c r="A13" s="174" t="s">
        <v>294</v>
      </c>
      <c r="B13" s="371" t="s">
        <v>295</v>
      </c>
      <c r="C13" s="371"/>
      <c r="D13" s="371"/>
      <c r="E13" s="371"/>
      <c r="F13" s="372">
        <v>12200</v>
      </c>
      <c r="G13" s="372"/>
      <c r="H13" s="372"/>
      <c r="I13" s="373"/>
    </row>
    <row r="14" spans="1:13" ht="39.75" customHeight="1">
      <c r="A14" s="174" t="s">
        <v>296</v>
      </c>
      <c r="B14" s="371" t="s">
        <v>297</v>
      </c>
      <c r="C14" s="371"/>
      <c r="D14" s="371"/>
      <c r="E14" s="371"/>
      <c r="F14" s="372">
        <f>1900+5559</f>
        <v>7459</v>
      </c>
      <c r="G14" s="372"/>
      <c r="H14" s="372"/>
      <c r="I14" s="373"/>
      <c r="M14" s="175"/>
    </row>
    <row r="15" spans="1:9" ht="39.75" customHeight="1">
      <c r="A15" s="174" t="s">
        <v>298</v>
      </c>
      <c r="B15" s="374" t="s">
        <v>299</v>
      </c>
      <c r="C15" s="375"/>
      <c r="D15" s="375"/>
      <c r="E15" s="376"/>
      <c r="F15" s="377">
        <v>9000</v>
      </c>
      <c r="G15" s="378"/>
      <c r="H15" s="378"/>
      <c r="I15" s="379"/>
    </row>
    <row r="16" spans="1:9" ht="39.75" customHeight="1">
      <c r="A16" s="174" t="s">
        <v>300</v>
      </c>
      <c r="B16" s="380" t="s">
        <v>301</v>
      </c>
      <c r="C16" s="380"/>
      <c r="D16" s="380"/>
      <c r="E16" s="380"/>
      <c r="F16" s="372">
        <v>7000</v>
      </c>
      <c r="G16" s="372"/>
      <c r="H16" s="372"/>
      <c r="I16" s="373"/>
    </row>
    <row r="17" spans="1:9" ht="39.75" customHeight="1">
      <c r="A17" s="174" t="s">
        <v>302</v>
      </c>
      <c r="B17" s="380" t="s">
        <v>303</v>
      </c>
      <c r="C17" s="380"/>
      <c r="D17" s="380"/>
      <c r="E17" s="380"/>
      <c r="F17" s="372">
        <v>600</v>
      </c>
      <c r="G17" s="372"/>
      <c r="H17" s="372"/>
      <c r="I17" s="373"/>
    </row>
    <row r="18" spans="1:9" ht="39.75" customHeight="1">
      <c r="A18" s="176" t="s">
        <v>304</v>
      </c>
      <c r="B18" s="380" t="s">
        <v>305</v>
      </c>
      <c r="C18" s="380"/>
      <c r="D18" s="380"/>
      <c r="E18" s="380"/>
      <c r="F18" s="372">
        <v>3900</v>
      </c>
      <c r="G18" s="372"/>
      <c r="H18" s="372"/>
      <c r="I18" s="373"/>
    </row>
    <row r="19" spans="1:9" ht="39.75" customHeight="1" thickBot="1">
      <c r="A19" s="177" t="s">
        <v>306</v>
      </c>
      <c r="B19" s="381" t="s">
        <v>307</v>
      </c>
      <c r="C19" s="381"/>
      <c r="D19" s="381"/>
      <c r="E19" s="381"/>
      <c r="F19" s="364">
        <v>1900</v>
      </c>
      <c r="G19" s="364"/>
      <c r="H19" s="364"/>
      <c r="I19" s="365"/>
    </row>
    <row r="20" spans="1:9" ht="39.75" customHeight="1" thickBot="1" thickTop="1">
      <c r="A20" s="356" t="s">
        <v>88</v>
      </c>
      <c r="B20" s="357"/>
      <c r="C20" s="357"/>
      <c r="D20" s="357"/>
      <c r="E20" s="357"/>
      <c r="F20" s="358">
        <f>SUM(F11:I19)</f>
        <v>239859</v>
      </c>
      <c r="G20" s="358"/>
      <c r="H20" s="358"/>
      <c r="I20" s="359"/>
    </row>
    <row r="21" ht="14.25" thickBot="1" thickTop="1"/>
    <row r="22" spans="1:9" ht="53.25" customHeight="1" thickTop="1">
      <c r="A22" s="173" t="s">
        <v>290</v>
      </c>
      <c r="B22" s="360" t="s">
        <v>358</v>
      </c>
      <c r="C22" s="360"/>
      <c r="D22" s="360"/>
      <c r="E22" s="360"/>
      <c r="F22" s="361">
        <v>118704</v>
      </c>
      <c r="G22" s="361"/>
      <c r="H22" s="361"/>
      <c r="I22" s="362"/>
    </row>
    <row r="23" spans="1:9" ht="51.75" customHeight="1" thickBot="1">
      <c r="A23" s="177" t="s">
        <v>292</v>
      </c>
      <c r="B23" s="363" t="s">
        <v>359</v>
      </c>
      <c r="C23" s="363"/>
      <c r="D23" s="363"/>
      <c r="E23" s="363"/>
      <c r="F23" s="364">
        <v>26900</v>
      </c>
      <c r="G23" s="364"/>
      <c r="H23" s="364"/>
      <c r="I23" s="365"/>
    </row>
    <row r="24" spans="1:9" ht="17.25" thickBot="1" thickTop="1">
      <c r="A24" s="356" t="s">
        <v>88</v>
      </c>
      <c r="B24" s="357"/>
      <c r="C24" s="357"/>
      <c r="D24" s="357"/>
      <c r="E24" s="357"/>
      <c r="F24" s="358">
        <f>SUM(F22:I23)</f>
        <v>145604</v>
      </c>
      <c r="G24" s="358"/>
      <c r="H24" s="358"/>
      <c r="I24" s="359"/>
    </row>
    <row r="25" ht="13.5" thickTop="1"/>
  </sheetData>
  <mergeCells count="32">
    <mergeCell ref="A20:E20"/>
    <mergeCell ref="F20:I20"/>
    <mergeCell ref="B18:E18"/>
    <mergeCell ref="F18:I18"/>
    <mergeCell ref="B19:E19"/>
    <mergeCell ref="F19:I19"/>
    <mergeCell ref="B16:E16"/>
    <mergeCell ref="F16:I16"/>
    <mergeCell ref="B17:E17"/>
    <mergeCell ref="F17:I17"/>
    <mergeCell ref="B14:E14"/>
    <mergeCell ref="F14:I14"/>
    <mergeCell ref="B15:E15"/>
    <mergeCell ref="F15:I15"/>
    <mergeCell ref="B12:E12"/>
    <mergeCell ref="F12:I12"/>
    <mergeCell ref="B13:E13"/>
    <mergeCell ref="F13:I13"/>
    <mergeCell ref="B10:E10"/>
    <mergeCell ref="F10:I10"/>
    <mergeCell ref="B11:E11"/>
    <mergeCell ref="F11:I11"/>
    <mergeCell ref="E3:H3"/>
    <mergeCell ref="E4:H4"/>
    <mergeCell ref="E5:H5"/>
    <mergeCell ref="A8:I8"/>
    <mergeCell ref="A24:E24"/>
    <mergeCell ref="F24:I24"/>
    <mergeCell ref="B22:E22"/>
    <mergeCell ref="F22:I22"/>
    <mergeCell ref="B23:E23"/>
    <mergeCell ref="F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7.33203125" style="180" customWidth="1"/>
    <col min="2" max="4" width="9.33203125" style="180" customWidth="1"/>
    <col min="5" max="5" width="18.66015625" style="180" customWidth="1"/>
    <col min="6" max="7" width="9.33203125" style="180" customWidth="1"/>
    <col min="8" max="8" width="11.33203125" style="180" customWidth="1"/>
    <col min="9" max="16384" width="9.33203125" style="180" customWidth="1"/>
  </cols>
  <sheetData>
    <row r="1" spans="1:2" ht="12.75">
      <c r="A1" s="178" t="s">
        <v>411</v>
      </c>
      <c r="B1" s="179"/>
    </row>
    <row r="2" spans="1:2" ht="12.75">
      <c r="A2" s="181" t="s">
        <v>412</v>
      </c>
      <c r="B2" s="182"/>
    </row>
    <row r="4" spans="1:8" ht="12.75">
      <c r="A4" s="183"/>
      <c r="E4" s="382" t="s">
        <v>308</v>
      </c>
      <c r="F4" s="382"/>
      <c r="G4" s="382"/>
      <c r="H4" s="382"/>
    </row>
    <row r="5" spans="1:8" ht="12.75">
      <c r="A5" s="183"/>
      <c r="E5" s="382" t="s">
        <v>286</v>
      </c>
      <c r="F5" s="382"/>
      <c r="G5" s="382"/>
      <c r="H5" s="382"/>
    </row>
    <row r="6" spans="1:8" ht="12.75">
      <c r="A6" s="183"/>
      <c r="E6" s="382" t="s">
        <v>309</v>
      </c>
      <c r="F6" s="382"/>
      <c r="G6" s="382"/>
      <c r="H6" s="382"/>
    </row>
    <row r="7" ht="12.75">
      <c r="A7" s="184"/>
    </row>
    <row r="8" ht="21" customHeight="1">
      <c r="A8" s="184"/>
    </row>
    <row r="9" spans="1:9" ht="53.25" customHeight="1">
      <c r="A9" s="383" t="s">
        <v>310</v>
      </c>
      <c r="B9" s="383"/>
      <c r="C9" s="383"/>
      <c r="D9" s="383"/>
      <c r="E9" s="383"/>
      <c r="F9" s="383"/>
      <c r="G9" s="383"/>
      <c r="H9" s="383"/>
      <c r="I9" s="383"/>
    </row>
    <row r="10" spans="1:9" ht="27" customHeight="1" thickBot="1">
      <c r="A10" s="185"/>
      <c r="B10" s="185"/>
      <c r="C10" s="185"/>
      <c r="D10" s="185"/>
      <c r="E10" s="185"/>
      <c r="F10" s="185"/>
      <c r="G10" s="185"/>
      <c r="H10" s="185"/>
      <c r="I10" s="185"/>
    </row>
    <row r="11" spans="1:9" ht="54.75" customHeight="1" thickBot="1" thickTop="1">
      <c r="A11" s="186" t="s">
        <v>287</v>
      </c>
      <c r="B11" s="384" t="s">
        <v>311</v>
      </c>
      <c r="C11" s="384"/>
      <c r="D11" s="384"/>
      <c r="E11" s="384"/>
      <c r="F11" s="384" t="s">
        <v>289</v>
      </c>
      <c r="G11" s="384"/>
      <c r="H11" s="384"/>
      <c r="I11" s="385"/>
    </row>
    <row r="12" spans="1:9" ht="36" customHeight="1" thickTop="1">
      <c r="A12" s="187" t="s">
        <v>290</v>
      </c>
      <c r="B12" s="386" t="s">
        <v>291</v>
      </c>
      <c r="C12" s="386"/>
      <c r="D12" s="386"/>
      <c r="E12" s="386"/>
      <c r="F12" s="361">
        <v>8675</v>
      </c>
      <c r="G12" s="361"/>
      <c r="H12" s="361"/>
      <c r="I12" s="362"/>
    </row>
    <row r="13" spans="1:9" ht="30" customHeight="1">
      <c r="A13" s="188" t="s">
        <v>292</v>
      </c>
      <c r="B13" s="387" t="s">
        <v>312</v>
      </c>
      <c r="C13" s="387"/>
      <c r="D13" s="387"/>
      <c r="E13" s="387"/>
      <c r="F13" s="372">
        <v>4700.24</v>
      </c>
      <c r="G13" s="372"/>
      <c r="H13" s="372"/>
      <c r="I13" s="373"/>
    </row>
    <row r="14" spans="1:9" ht="33" customHeight="1">
      <c r="A14" s="188" t="s">
        <v>294</v>
      </c>
      <c r="B14" s="387" t="s">
        <v>313</v>
      </c>
      <c r="C14" s="387"/>
      <c r="D14" s="387"/>
      <c r="E14" s="387"/>
      <c r="F14" s="372">
        <v>1171.02</v>
      </c>
      <c r="G14" s="372"/>
      <c r="H14" s="372"/>
      <c r="I14" s="373"/>
    </row>
    <row r="15" spans="1:9" ht="30" customHeight="1">
      <c r="A15" s="188" t="s">
        <v>296</v>
      </c>
      <c r="B15" s="387" t="s">
        <v>314</v>
      </c>
      <c r="C15" s="387"/>
      <c r="D15" s="387"/>
      <c r="E15" s="387"/>
      <c r="F15" s="372">
        <v>35283.74</v>
      </c>
      <c r="G15" s="372"/>
      <c r="H15" s="372"/>
      <c r="I15" s="373"/>
    </row>
    <row r="16" spans="1:9" ht="26.25" customHeight="1" thickBot="1">
      <c r="A16" s="189" t="s">
        <v>298</v>
      </c>
      <c r="B16" s="389" t="s">
        <v>315</v>
      </c>
      <c r="C16" s="389"/>
      <c r="D16" s="389"/>
      <c r="E16" s="389"/>
      <c r="F16" s="364">
        <v>170</v>
      </c>
      <c r="G16" s="364"/>
      <c r="H16" s="364"/>
      <c r="I16" s="365"/>
    </row>
    <row r="17" spans="1:9" ht="39.75" customHeight="1" thickBot="1" thickTop="1">
      <c r="A17" s="388" t="s">
        <v>88</v>
      </c>
      <c r="B17" s="358"/>
      <c r="C17" s="358"/>
      <c r="D17" s="358"/>
      <c r="E17" s="358"/>
      <c r="F17" s="358">
        <f>SUM(F12:I16)</f>
        <v>50000</v>
      </c>
      <c r="G17" s="358"/>
      <c r="H17" s="358"/>
      <c r="I17" s="359"/>
    </row>
    <row r="18" ht="13.5" thickTop="1"/>
  </sheetData>
  <mergeCells count="18">
    <mergeCell ref="A17:E17"/>
    <mergeCell ref="F17:I17"/>
    <mergeCell ref="B15:E15"/>
    <mergeCell ref="F15:I15"/>
    <mergeCell ref="B16:E16"/>
    <mergeCell ref="F16:I16"/>
    <mergeCell ref="B13:E13"/>
    <mergeCell ref="F13:I13"/>
    <mergeCell ref="B14:E14"/>
    <mergeCell ref="F14:I14"/>
    <mergeCell ref="B11:E11"/>
    <mergeCell ref="F11:I11"/>
    <mergeCell ref="B12:E12"/>
    <mergeCell ref="F12:I12"/>
    <mergeCell ref="E4:H4"/>
    <mergeCell ref="E5:H5"/>
    <mergeCell ref="E6:H6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9"/>
  <sheetViews>
    <sheetView workbookViewId="0" topLeftCell="A1">
      <selection activeCell="B3" sqref="B3"/>
    </sheetView>
  </sheetViews>
  <sheetFormatPr defaultColWidth="9.33203125" defaultRowHeight="12.75"/>
  <cols>
    <col min="1" max="1" width="8.66015625" style="235" customWidth="1"/>
    <col min="2" max="2" width="72.16015625" style="235" customWidth="1"/>
    <col min="3" max="3" width="16" style="235" customWidth="1"/>
    <col min="4" max="4" width="17" style="235" customWidth="1"/>
    <col min="5" max="5" width="15.83203125" style="235" customWidth="1"/>
    <col min="6" max="6" width="15.5" style="235" customWidth="1"/>
    <col min="7" max="7" width="16.83203125" style="235" customWidth="1"/>
    <col min="8" max="8" width="18.16015625" style="235" customWidth="1"/>
    <col min="9" max="16384" width="9.33203125" style="235" customWidth="1"/>
  </cols>
  <sheetData>
    <row r="1" spans="1:8" ht="12.75" customHeight="1">
      <c r="A1" s="390" t="s">
        <v>413</v>
      </c>
      <c r="B1" s="390"/>
      <c r="C1" s="231"/>
      <c r="D1" s="232"/>
      <c r="E1" s="233" t="s">
        <v>372</v>
      </c>
      <c r="F1" s="233"/>
      <c r="G1" s="234"/>
      <c r="H1" s="233"/>
    </row>
    <row r="2" spans="1:8" ht="12.75">
      <c r="A2" s="390"/>
      <c r="B2" s="390"/>
      <c r="C2" s="232"/>
      <c r="D2" s="232"/>
      <c r="E2" s="233" t="s">
        <v>373</v>
      </c>
      <c r="F2" s="233"/>
      <c r="G2" s="234"/>
      <c r="H2" s="233"/>
    </row>
    <row r="3" spans="2:8" ht="12.75">
      <c r="B3" s="232"/>
      <c r="C3" s="232"/>
      <c r="D3" s="232"/>
      <c r="E3" s="233" t="s">
        <v>374</v>
      </c>
      <c r="F3" s="233"/>
      <c r="G3" s="234"/>
      <c r="H3" s="233"/>
    </row>
    <row r="4" ht="6.75" customHeight="1"/>
    <row r="5" spans="1:8" ht="16.5" customHeight="1">
      <c r="A5" s="391" t="s">
        <v>375</v>
      </c>
      <c r="B5" s="391"/>
      <c r="C5" s="391"/>
      <c r="D5" s="391"/>
      <c r="E5" s="391"/>
      <c r="F5" s="391"/>
      <c r="G5" s="391"/>
      <c r="H5" s="391"/>
    </row>
    <row r="6" ht="9.75" customHeight="1" thickBot="1">
      <c r="A6" s="236"/>
    </row>
    <row r="7" spans="1:8" ht="18.75" customHeight="1" thickTop="1">
      <c r="A7" s="392" t="s">
        <v>376</v>
      </c>
      <c r="B7" s="394" t="s">
        <v>377</v>
      </c>
      <c r="C7" s="394" t="s">
        <v>378</v>
      </c>
      <c r="D7" s="394" t="s">
        <v>379</v>
      </c>
      <c r="E7" s="394"/>
      <c r="F7" s="394"/>
      <c r="G7" s="394"/>
      <c r="H7" s="396"/>
    </row>
    <row r="8" spans="1:8" ht="27.75" customHeight="1" thickBot="1">
      <c r="A8" s="393"/>
      <c r="B8" s="395"/>
      <c r="C8" s="395"/>
      <c r="D8" s="237" t="s">
        <v>380</v>
      </c>
      <c r="E8" s="237" t="s">
        <v>381</v>
      </c>
      <c r="F8" s="238" t="s">
        <v>382</v>
      </c>
      <c r="G8" s="237" t="s">
        <v>383</v>
      </c>
      <c r="H8" s="239" t="s">
        <v>86</v>
      </c>
    </row>
    <row r="9" spans="1:8" ht="18" customHeight="1" thickBot="1" thickTop="1">
      <c r="A9" s="397" t="s">
        <v>384</v>
      </c>
      <c r="B9" s="398"/>
      <c r="C9" s="398"/>
      <c r="D9" s="398"/>
      <c r="E9" s="398"/>
      <c r="F9" s="398"/>
      <c r="G9" s="398"/>
      <c r="H9" s="399"/>
    </row>
    <row r="10" spans="1:8" ht="18" customHeight="1" thickTop="1">
      <c r="A10" s="400">
        <v>2010</v>
      </c>
      <c r="B10" s="240" t="s">
        <v>327</v>
      </c>
      <c r="C10" s="241">
        <v>5800000</v>
      </c>
      <c r="D10" s="241">
        <v>694800</v>
      </c>
      <c r="E10" s="241"/>
      <c r="F10" s="241">
        <v>0</v>
      </c>
      <c r="G10" s="241">
        <v>805200</v>
      </c>
      <c r="H10" s="242">
        <f aca="true" t="shared" si="0" ref="H10:H15">SUM(D10:G10)</f>
        <v>1500000</v>
      </c>
    </row>
    <row r="11" spans="1:8" ht="16.5" customHeight="1">
      <c r="A11" s="401"/>
      <c r="B11" s="243" t="s">
        <v>328</v>
      </c>
      <c r="C11" s="244">
        <v>7846790</v>
      </c>
      <c r="D11" s="244">
        <f>26575+516773-20000</f>
        <v>523348</v>
      </c>
      <c r="E11" s="244">
        <v>0</v>
      </c>
      <c r="F11" s="244">
        <v>1016652</v>
      </c>
      <c r="G11" s="244">
        <v>500000</v>
      </c>
      <c r="H11" s="245">
        <f t="shared" si="0"/>
        <v>2040000</v>
      </c>
    </row>
    <row r="12" spans="1:8" ht="17.25" customHeight="1">
      <c r="A12" s="401"/>
      <c r="B12" s="246" t="s">
        <v>332</v>
      </c>
      <c r="C12" s="244">
        <v>17000</v>
      </c>
      <c r="D12" s="244">
        <v>17000</v>
      </c>
      <c r="E12" s="244"/>
      <c r="F12" s="244"/>
      <c r="G12" s="244"/>
      <c r="H12" s="245">
        <f t="shared" si="0"/>
        <v>17000</v>
      </c>
    </row>
    <row r="13" spans="1:8" ht="25.5" customHeight="1">
      <c r="A13" s="401"/>
      <c r="B13" s="247" t="s">
        <v>385</v>
      </c>
      <c r="C13" s="244">
        <v>22000</v>
      </c>
      <c r="D13" s="244">
        <v>22000</v>
      </c>
      <c r="E13" s="244"/>
      <c r="F13" s="244"/>
      <c r="G13" s="244"/>
      <c r="H13" s="245">
        <f t="shared" si="0"/>
        <v>22000</v>
      </c>
    </row>
    <row r="14" spans="1:8" ht="16.5" customHeight="1">
      <c r="A14" s="401"/>
      <c r="B14" s="247" t="s">
        <v>336</v>
      </c>
      <c r="C14" s="244">
        <v>8000</v>
      </c>
      <c r="D14" s="244">
        <v>8000</v>
      </c>
      <c r="E14" s="244"/>
      <c r="F14" s="244"/>
      <c r="G14" s="244"/>
      <c r="H14" s="245">
        <f t="shared" si="0"/>
        <v>8000</v>
      </c>
    </row>
    <row r="15" spans="1:8" ht="17.25" customHeight="1" thickBot="1">
      <c r="A15" s="401"/>
      <c r="B15" s="247" t="s">
        <v>333</v>
      </c>
      <c r="C15" s="244">
        <v>142000</v>
      </c>
      <c r="D15" s="244">
        <f>142000-97000</f>
        <v>45000</v>
      </c>
      <c r="E15" s="244"/>
      <c r="F15" s="244"/>
      <c r="G15" s="244"/>
      <c r="H15" s="245">
        <f t="shared" si="0"/>
        <v>45000</v>
      </c>
    </row>
    <row r="16" spans="1:8" ht="18" customHeight="1" thickBot="1" thickTop="1">
      <c r="A16" s="249" t="s">
        <v>88</v>
      </c>
      <c r="B16" s="250" t="s">
        <v>386</v>
      </c>
      <c r="C16" s="251" t="s">
        <v>386</v>
      </c>
      <c r="D16" s="251">
        <f>SUM(D10:D15)</f>
        <v>1310148</v>
      </c>
      <c r="E16" s="251">
        <f>SUM(E11:E15)</f>
        <v>0</v>
      </c>
      <c r="F16" s="251">
        <f>SUM(F11:F15)</f>
        <v>1016652</v>
      </c>
      <c r="G16" s="251">
        <f>SUM(G10:G15)</f>
        <v>1305200</v>
      </c>
      <c r="H16" s="252">
        <f>SUM(H10:H15)</f>
        <v>3632000</v>
      </c>
    </row>
    <row r="17" spans="1:8" ht="18" customHeight="1" thickTop="1">
      <c r="A17" s="402">
        <v>2011</v>
      </c>
      <c r="B17" s="240" t="s">
        <v>327</v>
      </c>
      <c r="C17" s="241">
        <v>5800000</v>
      </c>
      <c r="D17" s="254">
        <v>1014000</v>
      </c>
      <c r="E17" s="254"/>
      <c r="F17" s="254"/>
      <c r="G17" s="254">
        <v>1276000</v>
      </c>
      <c r="H17" s="245">
        <f aca="true" t="shared" si="1" ref="H17:H22">SUM(D17:G17)</f>
        <v>2290000</v>
      </c>
    </row>
    <row r="18" spans="1:8" ht="18" customHeight="1">
      <c r="A18" s="403"/>
      <c r="B18" s="255" t="s">
        <v>387</v>
      </c>
      <c r="C18" s="244">
        <v>5900000</v>
      </c>
      <c r="D18" s="256">
        <v>2400000</v>
      </c>
      <c r="E18" s="256"/>
      <c r="F18" s="256"/>
      <c r="G18" s="256"/>
      <c r="H18" s="245">
        <f t="shared" si="1"/>
        <v>2400000</v>
      </c>
    </row>
    <row r="19" spans="1:8" ht="27.75" customHeight="1">
      <c r="A19" s="403"/>
      <c r="B19" s="255" t="s">
        <v>388</v>
      </c>
      <c r="C19" s="244">
        <v>1700000</v>
      </c>
      <c r="D19" s="257">
        <f>280000+50000</f>
        <v>330000</v>
      </c>
      <c r="E19" s="257">
        <v>140000</v>
      </c>
      <c r="F19" s="257"/>
      <c r="G19" s="257">
        <v>280000</v>
      </c>
      <c r="H19" s="245">
        <f t="shared" si="1"/>
        <v>750000</v>
      </c>
    </row>
    <row r="20" spans="1:8" ht="50.25" customHeight="1">
      <c r="A20" s="403"/>
      <c r="B20" s="246" t="s">
        <v>331</v>
      </c>
      <c r="C20" s="258">
        <v>1000000</v>
      </c>
      <c r="D20" s="257">
        <v>100000</v>
      </c>
      <c r="E20" s="257"/>
      <c r="F20" s="257"/>
      <c r="G20" s="257"/>
      <c r="H20" s="245">
        <f t="shared" si="1"/>
        <v>100000</v>
      </c>
    </row>
    <row r="21" spans="1:8" ht="15.75" customHeight="1">
      <c r="A21" s="403"/>
      <c r="B21" s="259" t="s">
        <v>389</v>
      </c>
      <c r="C21" s="260">
        <v>6500000</v>
      </c>
      <c r="D21" s="257">
        <v>1200000</v>
      </c>
      <c r="E21" s="257">
        <v>600000</v>
      </c>
      <c r="F21" s="257"/>
      <c r="G21" s="257">
        <v>1200000</v>
      </c>
      <c r="H21" s="245">
        <f t="shared" si="1"/>
        <v>3000000</v>
      </c>
    </row>
    <row r="22" spans="1:8" ht="15.75" customHeight="1" thickBot="1">
      <c r="A22" s="404"/>
      <c r="B22" s="262" t="s">
        <v>390</v>
      </c>
      <c r="C22" s="248">
        <v>3000000</v>
      </c>
      <c r="D22" s="263">
        <v>24000</v>
      </c>
      <c r="E22" s="263">
        <v>36000</v>
      </c>
      <c r="F22" s="263"/>
      <c r="G22" s="263"/>
      <c r="H22" s="245">
        <f t="shared" si="1"/>
        <v>60000</v>
      </c>
    </row>
    <row r="23" spans="1:8" ht="15.75" customHeight="1" thickBot="1" thickTop="1">
      <c r="A23" s="249" t="s">
        <v>88</v>
      </c>
      <c r="B23" s="264" t="s">
        <v>386</v>
      </c>
      <c r="C23" s="265" t="s">
        <v>386</v>
      </c>
      <c r="D23" s="265">
        <f>SUM(D17:D22)</f>
        <v>5068000</v>
      </c>
      <c r="E23" s="265">
        <f>SUM(E17:E22)</f>
        <v>776000</v>
      </c>
      <c r="F23" s="265">
        <f>SUM(F17:F22)</f>
        <v>0</v>
      </c>
      <c r="G23" s="265">
        <f>SUM(G17:G22)</f>
        <v>2756000</v>
      </c>
      <c r="H23" s="266">
        <f>SUM(H17:H22)</f>
        <v>8600000</v>
      </c>
    </row>
    <row r="24" spans="1:8" ht="15.75" customHeight="1" thickTop="1">
      <c r="A24" s="402">
        <v>2012</v>
      </c>
      <c r="B24" s="240" t="s">
        <v>327</v>
      </c>
      <c r="C24" s="241">
        <v>5800000</v>
      </c>
      <c r="D24" s="254">
        <v>654400</v>
      </c>
      <c r="E24" s="254">
        <v>1145600</v>
      </c>
      <c r="F24" s="254"/>
      <c r="G24" s="254">
        <v>210000</v>
      </c>
      <c r="H24" s="245">
        <f aca="true" t="shared" si="2" ref="H24:H29">SUM(D24:G24)</f>
        <v>2010000</v>
      </c>
    </row>
    <row r="25" spans="1:8" ht="15.75" customHeight="1">
      <c r="A25" s="403"/>
      <c r="B25" s="259" t="s">
        <v>389</v>
      </c>
      <c r="C25" s="260">
        <v>6500000</v>
      </c>
      <c r="D25" s="257">
        <v>1400000</v>
      </c>
      <c r="E25" s="257">
        <v>700000</v>
      </c>
      <c r="F25" s="257"/>
      <c r="G25" s="257">
        <v>1400000</v>
      </c>
      <c r="H25" s="245">
        <f t="shared" si="2"/>
        <v>3500000</v>
      </c>
    </row>
    <row r="26" spans="1:8" ht="17.25" customHeight="1">
      <c r="A26" s="403"/>
      <c r="B26" s="255" t="s">
        <v>387</v>
      </c>
      <c r="C26" s="244">
        <v>5900000</v>
      </c>
      <c r="D26" s="256">
        <v>3500000</v>
      </c>
      <c r="E26" s="256"/>
      <c r="F26" s="256"/>
      <c r="G26" s="256"/>
      <c r="H26" s="245">
        <f t="shared" si="2"/>
        <v>3500000</v>
      </c>
    </row>
    <row r="27" spans="1:8" ht="25.5" customHeight="1">
      <c r="A27" s="403"/>
      <c r="B27" s="255" t="s">
        <v>388</v>
      </c>
      <c r="C27" s="244">
        <v>1700000</v>
      </c>
      <c r="D27" s="256">
        <v>400000</v>
      </c>
      <c r="E27" s="256">
        <v>200000</v>
      </c>
      <c r="F27" s="256"/>
      <c r="G27" s="256">
        <v>400000</v>
      </c>
      <c r="H27" s="245">
        <f t="shared" si="2"/>
        <v>1000000</v>
      </c>
    </row>
    <row r="28" spans="1:8" ht="15.75" customHeight="1">
      <c r="A28" s="403"/>
      <c r="B28" s="246" t="s">
        <v>390</v>
      </c>
      <c r="C28" s="258">
        <v>3000000</v>
      </c>
      <c r="D28" s="256">
        <v>24000</v>
      </c>
      <c r="E28" s="256">
        <v>36000</v>
      </c>
      <c r="F28" s="256"/>
      <c r="G28" s="256"/>
      <c r="H28" s="245">
        <f t="shared" si="2"/>
        <v>60000</v>
      </c>
    </row>
    <row r="29" spans="1:8" ht="50.25" customHeight="1" thickBot="1">
      <c r="A29" s="403"/>
      <c r="B29" s="246" t="s">
        <v>331</v>
      </c>
      <c r="C29" s="258">
        <v>1000000</v>
      </c>
      <c r="D29" s="256">
        <v>350000</v>
      </c>
      <c r="E29" s="256"/>
      <c r="F29" s="256"/>
      <c r="G29" s="256">
        <v>500000</v>
      </c>
      <c r="H29" s="245">
        <f t="shared" si="2"/>
        <v>850000</v>
      </c>
    </row>
    <row r="30" spans="1:8" ht="15.75" customHeight="1" thickBot="1" thickTop="1">
      <c r="A30" s="249" t="s">
        <v>88</v>
      </c>
      <c r="B30" s="264" t="s">
        <v>386</v>
      </c>
      <c r="C30" s="265" t="s">
        <v>386</v>
      </c>
      <c r="D30" s="265">
        <f>SUM(D24:D29)</f>
        <v>6328400</v>
      </c>
      <c r="E30" s="265">
        <f>SUM(E24:E29)</f>
        <v>2081600</v>
      </c>
      <c r="F30" s="265">
        <f>SUM(F24:F29)</f>
        <v>0</v>
      </c>
      <c r="G30" s="265">
        <f>SUM(G24:G29)</f>
        <v>2510000</v>
      </c>
      <c r="H30" s="266">
        <f>SUM(H24:H29)</f>
        <v>10920000</v>
      </c>
    </row>
    <row r="31" spans="1:8" ht="9.75" customHeight="1" thickBot="1" thickTop="1">
      <c r="A31" s="267"/>
      <c r="B31" s="267"/>
      <c r="C31" s="268"/>
      <c r="D31" s="268"/>
      <c r="E31" s="268"/>
      <c r="F31" s="268"/>
      <c r="G31" s="268"/>
      <c r="H31" s="268"/>
    </row>
    <row r="32" spans="1:8" ht="18" customHeight="1" thickBot="1" thickTop="1">
      <c r="A32" s="405" t="s">
        <v>391</v>
      </c>
      <c r="B32" s="406"/>
      <c r="C32" s="406"/>
      <c r="D32" s="406"/>
      <c r="E32" s="406"/>
      <c r="F32" s="406"/>
      <c r="G32" s="406"/>
      <c r="H32" s="407"/>
    </row>
    <row r="33" spans="1:8" ht="15.75" customHeight="1" thickTop="1">
      <c r="A33" s="402">
        <v>2010</v>
      </c>
      <c r="B33" s="269" t="s">
        <v>392</v>
      </c>
      <c r="C33" s="270">
        <v>857660</v>
      </c>
      <c r="D33" s="270">
        <v>246000</v>
      </c>
      <c r="E33" s="270">
        <v>252000</v>
      </c>
      <c r="F33" s="270"/>
      <c r="G33" s="270">
        <v>0</v>
      </c>
      <c r="H33" s="271">
        <f>SUM(D33:G33)</f>
        <v>498000</v>
      </c>
    </row>
    <row r="34" spans="1:8" ht="15.75" customHeight="1">
      <c r="A34" s="403"/>
      <c r="B34" s="272" t="s">
        <v>340</v>
      </c>
      <c r="C34" s="273">
        <v>7500</v>
      </c>
      <c r="D34" s="273">
        <v>7500</v>
      </c>
      <c r="E34" s="273"/>
      <c r="F34" s="273"/>
      <c r="G34" s="273"/>
      <c r="H34" s="274">
        <f>SUM(D34:G34)</f>
        <v>7500</v>
      </c>
    </row>
    <row r="35" spans="1:8" ht="27" customHeight="1" thickBot="1">
      <c r="A35" s="408"/>
      <c r="B35" s="246" t="s">
        <v>339</v>
      </c>
      <c r="C35" s="275">
        <v>520000</v>
      </c>
      <c r="D35" s="275">
        <v>112500</v>
      </c>
      <c r="E35" s="275">
        <v>400000</v>
      </c>
      <c r="F35" s="275"/>
      <c r="G35" s="275"/>
      <c r="H35" s="274">
        <f>SUM(D35:G35)</f>
        <v>512500</v>
      </c>
    </row>
    <row r="36" spans="1:8" ht="16.5" customHeight="1" thickBot="1" thickTop="1">
      <c r="A36" s="249" t="s">
        <v>88</v>
      </c>
      <c r="B36" s="276" t="s">
        <v>386</v>
      </c>
      <c r="C36" s="265" t="s">
        <v>386</v>
      </c>
      <c r="D36" s="265">
        <f>SUM(D32:D35)</f>
        <v>366000</v>
      </c>
      <c r="E36" s="265">
        <f>SUM(E32:E35)</f>
        <v>652000</v>
      </c>
      <c r="F36" s="265">
        <f>SUM(F32:F35)</f>
        <v>0</v>
      </c>
      <c r="G36" s="265">
        <f>SUM(G32:G35)</f>
        <v>0</v>
      </c>
      <c r="H36" s="266">
        <f>SUM(H32:H35)</f>
        <v>1018000</v>
      </c>
    </row>
    <row r="37" spans="1:8" ht="18.75" customHeight="1" thickBot="1" thickTop="1">
      <c r="A37" s="253">
        <v>2011</v>
      </c>
      <c r="B37" s="255" t="s">
        <v>393</v>
      </c>
      <c r="C37" s="254">
        <v>800000</v>
      </c>
      <c r="D37" s="254">
        <v>520000</v>
      </c>
      <c r="E37" s="254">
        <v>120000</v>
      </c>
      <c r="F37" s="254"/>
      <c r="G37" s="254"/>
      <c r="H37" s="271">
        <f>SUM(D37:G37)</f>
        <v>640000</v>
      </c>
    </row>
    <row r="38" spans="1:8" ht="17.25" customHeight="1" thickBot="1" thickTop="1">
      <c r="A38" s="249" t="s">
        <v>88</v>
      </c>
      <c r="B38" s="276" t="s">
        <v>386</v>
      </c>
      <c r="C38" s="265" t="s">
        <v>386</v>
      </c>
      <c r="D38" s="265">
        <f>SUM(D37:D37)</f>
        <v>520000</v>
      </c>
      <c r="E38" s="265">
        <f>SUM(E37:E37)</f>
        <v>120000</v>
      </c>
      <c r="F38" s="265">
        <f>SUM(F37:F37)</f>
        <v>0</v>
      </c>
      <c r="G38" s="265">
        <f>SUM(G37:G37)</f>
        <v>0</v>
      </c>
      <c r="H38" s="266">
        <f>SUM(H37:H37)</f>
        <v>640000</v>
      </c>
    </row>
    <row r="39" spans="1:8" ht="13.5" customHeight="1" thickBot="1" thickTop="1">
      <c r="A39" s="267"/>
      <c r="B39" s="277"/>
      <c r="C39" s="268"/>
      <c r="D39" s="268"/>
      <c r="E39" s="268"/>
      <c r="F39" s="268"/>
      <c r="G39" s="268"/>
      <c r="H39" s="268"/>
    </row>
    <row r="40" spans="1:8" ht="18.75" customHeight="1" thickBot="1" thickTop="1">
      <c r="A40" s="405" t="s">
        <v>394</v>
      </c>
      <c r="B40" s="406"/>
      <c r="C40" s="406"/>
      <c r="D40" s="406"/>
      <c r="E40" s="406"/>
      <c r="F40" s="406"/>
      <c r="G40" s="406"/>
      <c r="H40" s="407"/>
    </row>
    <row r="41" spans="1:8" ht="55.5" customHeight="1" thickTop="1">
      <c r="A41" s="402">
        <v>2010</v>
      </c>
      <c r="B41" s="240" t="s">
        <v>356</v>
      </c>
      <c r="C41" s="254">
        <v>65270</v>
      </c>
      <c r="D41" s="254">
        <v>65270</v>
      </c>
      <c r="E41" s="278"/>
      <c r="F41" s="278"/>
      <c r="G41" s="278"/>
      <c r="H41" s="279">
        <f aca="true" t="shared" si="3" ref="H41:H46">SUM(D41:G41)</f>
        <v>65270</v>
      </c>
    </row>
    <row r="42" spans="1:8" ht="24.75" customHeight="1">
      <c r="A42" s="403"/>
      <c r="B42" s="280" t="s">
        <v>357</v>
      </c>
      <c r="C42" s="281">
        <v>550000</v>
      </c>
      <c r="D42" s="281">
        <f>550000-400000</f>
        <v>150000</v>
      </c>
      <c r="E42" s="282"/>
      <c r="F42" s="282"/>
      <c r="G42" s="282"/>
      <c r="H42" s="283">
        <f t="shared" si="3"/>
        <v>150000</v>
      </c>
    </row>
    <row r="43" spans="1:8" ht="15" customHeight="1">
      <c r="A43" s="403"/>
      <c r="B43" s="247" t="s">
        <v>341</v>
      </c>
      <c r="C43" s="256">
        <v>120400</v>
      </c>
      <c r="D43" s="256">
        <v>120400</v>
      </c>
      <c r="E43" s="284"/>
      <c r="F43" s="284"/>
      <c r="G43" s="284"/>
      <c r="H43" s="283">
        <f t="shared" si="3"/>
        <v>120400</v>
      </c>
    </row>
    <row r="44" spans="1:8" ht="26.25" customHeight="1">
      <c r="A44" s="403"/>
      <c r="B44" s="246" t="s">
        <v>348</v>
      </c>
      <c r="C44" s="256">
        <v>5000</v>
      </c>
      <c r="D44" s="256">
        <f>4389+184</f>
        <v>4573</v>
      </c>
      <c r="E44" s="284">
        <v>0</v>
      </c>
      <c r="F44" s="284">
        <v>427</v>
      </c>
      <c r="G44" s="284"/>
      <c r="H44" s="283">
        <f t="shared" si="3"/>
        <v>5000</v>
      </c>
    </row>
    <row r="45" spans="1:8" ht="17.25" customHeight="1">
      <c r="A45" s="403"/>
      <c r="B45" s="246" t="s">
        <v>346</v>
      </c>
      <c r="C45" s="256">
        <v>5000</v>
      </c>
      <c r="D45" s="256">
        <v>5000</v>
      </c>
      <c r="E45" s="284"/>
      <c r="F45" s="284"/>
      <c r="G45" s="284"/>
      <c r="H45" s="283">
        <f t="shared" si="3"/>
        <v>5000</v>
      </c>
    </row>
    <row r="46" spans="1:8" ht="42.75" customHeight="1" thickBot="1">
      <c r="A46" s="404"/>
      <c r="B46" s="285" t="s">
        <v>344</v>
      </c>
      <c r="C46" s="286">
        <v>1000000</v>
      </c>
      <c r="D46" s="286">
        <v>311574</v>
      </c>
      <c r="E46" s="286">
        <v>273350</v>
      </c>
      <c r="F46" s="286"/>
      <c r="G46" s="286"/>
      <c r="H46" s="287">
        <f t="shared" si="3"/>
        <v>584924</v>
      </c>
    </row>
    <row r="47" spans="1:8" ht="18" customHeight="1" thickBot="1" thickTop="1">
      <c r="A47" s="249" t="s">
        <v>88</v>
      </c>
      <c r="B47" s="276" t="s">
        <v>386</v>
      </c>
      <c r="C47" s="265" t="s">
        <v>386</v>
      </c>
      <c r="D47" s="265">
        <f>SUM(D40:D46)</f>
        <v>656817</v>
      </c>
      <c r="E47" s="265">
        <f>SUM(E40:E46)</f>
        <v>273350</v>
      </c>
      <c r="F47" s="265">
        <f>SUM(F40:F46)</f>
        <v>427</v>
      </c>
      <c r="G47" s="265">
        <f>SUM(G40:G46)</f>
        <v>0</v>
      </c>
      <c r="H47" s="266">
        <f>SUM(H41:H46)</f>
        <v>930594</v>
      </c>
    </row>
    <row r="48" spans="1:8" ht="42" customHeight="1" thickBot="1" thickTop="1">
      <c r="A48" s="261">
        <v>2011</v>
      </c>
      <c r="B48" s="285" t="s">
        <v>344</v>
      </c>
      <c r="C48" s="286">
        <v>1000000</v>
      </c>
      <c r="D48" s="286">
        <v>415076</v>
      </c>
      <c r="E48" s="286">
        <v>0</v>
      </c>
      <c r="F48" s="286"/>
      <c r="G48" s="286"/>
      <c r="H48" s="287">
        <f>SUM(D48:G48)</f>
        <v>415076</v>
      </c>
    </row>
    <row r="49" spans="1:8" ht="18" customHeight="1" thickBot="1" thickTop="1">
      <c r="A49" s="249" t="s">
        <v>88</v>
      </c>
      <c r="B49" s="276" t="s">
        <v>386</v>
      </c>
      <c r="C49" s="265" t="s">
        <v>386</v>
      </c>
      <c r="D49" s="265">
        <f>SUM(D48:D48)</f>
        <v>415076</v>
      </c>
      <c r="E49" s="265">
        <f>SUM(E48:E48)</f>
        <v>0</v>
      </c>
      <c r="F49" s="265">
        <f>SUM(F48:F48)</f>
        <v>0</v>
      </c>
      <c r="G49" s="265">
        <f>SUM(G48:G48)</f>
        <v>0</v>
      </c>
      <c r="H49" s="266">
        <f>SUM(H48:H48)</f>
        <v>415076</v>
      </c>
    </row>
    <row r="50" spans="1:8" ht="9.75" customHeight="1" thickBot="1" thickTop="1">
      <c r="A50" s="267"/>
      <c r="B50" s="277"/>
      <c r="C50" s="268"/>
      <c r="D50" s="268"/>
      <c r="E50" s="268"/>
      <c r="F50" s="268"/>
      <c r="G50" s="268"/>
      <c r="H50" s="268"/>
    </row>
    <row r="51" spans="1:8" ht="16.5" customHeight="1" thickBot="1" thickTop="1">
      <c r="A51" s="405" t="s">
        <v>395</v>
      </c>
      <c r="B51" s="406"/>
      <c r="C51" s="406"/>
      <c r="D51" s="406"/>
      <c r="E51" s="406"/>
      <c r="F51" s="406"/>
      <c r="G51" s="406"/>
      <c r="H51" s="407"/>
    </row>
    <row r="52" spans="1:8" ht="26.25" customHeight="1" thickTop="1">
      <c r="A52" s="402">
        <v>2010</v>
      </c>
      <c r="B52" s="240" t="s">
        <v>338</v>
      </c>
      <c r="C52" s="241">
        <v>300000</v>
      </c>
      <c r="D52" s="241">
        <v>300000</v>
      </c>
      <c r="E52" s="241"/>
      <c r="F52" s="241">
        <v>0</v>
      </c>
      <c r="G52" s="241">
        <v>0</v>
      </c>
      <c r="H52" s="242">
        <f aca="true" t="shared" si="4" ref="H52:H60">SUM(D52:G52)</f>
        <v>300000</v>
      </c>
    </row>
    <row r="53" spans="1:8" ht="26.25" customHeight="1">
      <c r="A53" s="403"/>
      <c r="B53" s="255" t="s">
        <v>358</v>
      </c>
      <c r="C53" s="258">
        <v>500000</v>
      </c>
      <c r="D53" s="258">
        <f>121904-3200</f>
        <v>118704</v>
      </c>
      <c r="E53" s="258"/>
      <c r="F53" s="258"/>
      <c r="G53" s="258"/>
      <c r="H53" s="283">
        <f t="shared" si="4"/>
        <v>118704</v>
      </c>
    </row>
    <row r="54" spans="1:8" ht="26.25" customHeight="1">
      <c r="A54" s="403"/>
      <c r="B54" s="288" t="s">
        <v>359</v>
      </c>
      <c r="C54" s="289">
        <v>40000</v>
      </c>
      <c r="D54" s="289">
        <f>19100+7800</f>
        <v>26900</v>
      </c>
      <c r="E54" s="289"/>
      <c r="F54" s="289"/>
      <c r="G54" s="289"/>
      <c r="H54" s="290">
        <f t="shared" si="4"/>
        <v>26900</v>
      </c>
    </row>
    <row r="55" spans="1:8" ht="19.5" customHeight="1" thickBot="1">
      <c r="A55" s="404"/>
      <c r="B55" s="262" t="s">
        <v>343</v>
      </c>
      <c r="C55" s="263">
        <v>185000</v>
      </c>
      <c r="D55" s="263">
        <v>53015</v>
      </c>
      <c r="E55" s="263">
        <v>0</v>
      </c>
      <c r="F55" s="263">
        <v>81405</v>
      </c>
      <c r="G55" s="263">
        <v>0</v>
      </c>
      <c r="H55" s="312">
        <f t="shared" si="4"/>
        <v>134420</v>
      </c>
    </row>
    <row r="56" spans="1:8" ht="21" customHeight="1" thickTop="1">
      <c r="A56" s="402" t="s">
        <v>396</v>
      </c>
      <c r="B56" s="291" t="s">
        <v>366</v>
      </c>
      <c r="C56" s="292">
        <v>108000</v>
      </c>
      <c r="D56" s="293">
        <v>35000</v>
      </c>
      <c r="E56" s="293"/>
      <c r="F56" s="293"/>
      <c r="G56" s="293"/>
      <c r="H56" s="279">
        <f t="shared" si="4"/>
        <v>35000</v>
      </c>
    </row>
    <row r="57" spans="1:8" ht="15.75" customHeight="1">
      <c r="A57" s="403"/>
      <c r="B57" s="255" t="s">
        <v>367</v>
      </c>
      <c r="C57" s="212">
        <v>10000</v>
      </c>
      <c r="D57" s="256">
        <v>4924</v>
      </c>
      <c r="E57" s="256"/>
      <c r="F57" s="256"/>
      <c r="G57" s="256"/>
      <c r="H57" s="283">
        <f t="shared" si="4"/>
        <v>4924</v>
      </c>
    </row>
    <row r="58" spans="1:8" ht="25.5" customHeight="1">
      <c r="A58" s="403"/>
      <c r="B58" s="259" t="s">
        <v>368</v>
      </c>
      <c r="C58" s="220">
        <v>80000</v>
      </c>
      <c r="D58" s="294">
        <v>40606</v>
      </c>
      <c r="E58" s="294">
        <v>34996</v>
      </c>
      <c r="F58" s="294"/>
      <c r="G58" s="294"/>
      <c r="H58" s="295">
        <f t="shared" si="4"/>
        <v>75602</v>
      </c>
    </row>
    <row r="59" spans="1:8" ht="15.75" customHeight="1">
      <c r="A59" s="403"/>
      <c r="B59" s="255" t="s">
        <v>369</v>
      </c>
      <c r="C59" s="212">
        <v>15000</v>
      </c>
      <c r="D59" s="256">
        <v>15000</v>
      </c>
      <c r="E59" s="256"/>
      <c r="F59" s="256"/>
      <c r="G59" s="256"/>
      <c r="H59" s="283">
        <f t="shared" si="4"/>
        <v>15000</v>
      </c>
    </row>
    <row r="60" spans="1:8" ht="52.5" customHeight="1" thickBot="1">
      <c r="A60" s="404"/>
      <c r="B60" s="296" t="s">
        <v>360</v>
      </c>
      <c r="C60" s="297">
        <v>1350000</v>
      </c>
      <c r="D60" s="297">
        <v>324081</v>
      </c>
      <c r="E60" s="297">
        <v>595919</v>
      </c>
      <c r="F60" s="297">
        <v>0</v>
      </c>
      <c r="G60" s="297">
        <v>0</v>
      </c>
      <c r="H60" s="298">
        <f t="shared" si="4"/>
        <v>920000</v>
      </c>
    </row>
    <row r="61" spans="1:8" ht="15.75" customHeight="1" thickBot="1" thickTop="1">
      <c r="A61" s="249" t="s">
        <v>88</v>
      </c>
      <c r="B61" s="276" t="s">
        <v>386</v>
      </c>
      <c r="C61" s="265" t="s">
        <v>386</v>
      </c>
      <c r="D61" s="265">
        <f>SUM(D52:D60)</f>
        <v>918230</v>
      </c>
      <c r="E61" s="265">
        <f>SUM(E52:E60)</f>
        <v>630915</v>
      </c>
      <c r="F61" s="265">
        <f>SUM(F52:F60)</f>
        <v>81405</v>
      </c>
      <c r="G61" s="265">
        <f>SUM(G52:G60)</f>
        <v>0</v>
      </c>
      <c r="H61" s="266">
        <f>SUM(H52:H60)</f>
        <v>1630550</v>
      </c>
    </row>
    <row r="62" spans="2:8" ht="30" customHeight="1" thickTop="1">
      <c r="B62" s="299"/>
      <c r="C62" s="300"/>
      <c r="D62" s="300"/>
      <c r="E62" s="300"/>
      <c r="F62" s="300"/>
      <c r="G62" s="300"/>
      <c r="H62" s="300"/>
    </row>
    <row r="63" spans="2:8" ht="12.75">
      <c r="B63" s="299"/>
      <c r="C63" s="300"/>
      <c r="D63" s="300"/>
      <c r="E63" s="300"/>
      <c r="F63" s="300"/>
      <c r="G63" s="300"/>
      <c r="H63" s="300"/>
    </row>
    <row r="64" spans="2:8" ht="12.75">
      <c r="B64" s="299"/>
      <c r="C64" s="300"/>
      <c r="D64" s="300"/>
      <c r="E64" s="300"/>
      <c r="F64" s="300"/>
      <c r="G64" s="300"/>
      <c r="H64" s="300"/>
    </row>
    <row r="65" spans="2:8" ht="12.75">
      <c r="B65" s="299"/>
      <c r="C65" s="300"/>
      <c r="D65" s="300"/>
      <c r="E65" s="300"/>
      <c r="F65" s="300"/>
      <c r="G65" s="300"/>
      <c r="H65" s="300"/>
    </row>
    <row r="66" spans="2:8" ht="12.75">
      <c r="B66" s="299"/>
      <c r="C66" s="300"/>
      <c r="D66" s="300"/>
      <c r="E66" s="300"/>
      <c r="F66" s="300"/>
      <c r="G66" s="300"/>
      <c r="H66" s="300"/>
    </row>
    <row r="67" spans="2:8" ht="12.75">
      <c r="B67" s="299"/>
      <c r="C67" s="300"/>
      <c r="D67" s="300"/>
      <c r="E67" s="300"/>
      <c r="F67" s="300"/>
      <c r="G67" s="300"/>
      <c r="H67" s="300"/>
    </row>
    <row r="68" spans="2:8" ht="12.75">
      <c r="B68" s="299"/>
      <c r="C68" s="300"/>
      <c r="D68" s="300"/>
      <c r="E68" s="300"/>
      <c r="F68" s="300"/>
      <c r="G68" s="300"/>
      <c r="H68" s="300"/>
    </row>
    <row r="69" spans="2:8" ht="12.75">
      <c r="B69" s="299"/>
      <c r="C69" s="300"/>
      <c r="D69" s="300"/>
      <c r="E69" s="300"/>
      <c r="F69" s="300"/>
      <c r="G69" s="300"/>
      <c r="H69" s="300"/>
    </row>
    <row r="70" spans="2:8" ht="12.75">
      <c r="B70" s="299"/>
      <c r="C70" s="300"/>
      <c r="D70" s="300"/>
      <c r="E70" s="300"/>
      <c r="F70" s="300"/>
      <c r="G70" s="300"/>
      <c r="H70" s="300"/>
    </row>
    <row r="71" spans="2:8" ht="12.75">
      <c r="B71" s="299"/>
      <c r="C71" s="300"/>
      <c r="D71" s="300"/>
      <c r="E71" s="300"/>
      <c r="F71" s="300"/>
      <c r="G71" s="300"/>
      <c r="H71" s="300"/>
    </row>
    <row r="72" spans="2:8" ht="12.75">
      <c r="B72" s="299"/>
      <c r="C72" s="300"/>
      <c r="D72" s="300"/>
      <c r="E72" s="300"/>
      <c r="F72" s="300"/>
      <c r="G72" s="300"/>
      <c r="H72" s="300"/>
    </row>
    <row r="73" spans="2:8" ht="12.75">
      <c r="B73" s="299"/>
      <c r="C73" s="300"/>
      <c r="D73" s="300"/>
      <c r="E73" s="300"/>
      <c r="F73" s="300"/>
      <c r="G73" s="300"/>
      <c r="H73" s="300"/>
    </row>
    <row r="74" spans="2:8" ht="12.75">
      <c r="B74" s="299"/>
      <c r="C74" s="300"/>
      <c r="D74" s="300"/>
      <c r="E74" s="300"/>
      <c r="F74" s="300"/>
      <c r="G74" s="300"/>
      <c r="H74" s="300"/>
    </row>
    <row r="75" spans="2:8" ht="12.75">
      <c r="B75" s="299"/>
      <c r="C75" s="300"/>
      <c r="D75" s="300"/>
      <c r="E75" s="300"/>
      <c r="F75" s="300"/>
      <c r="G75" s="300"/>
      <c r="H75" s="300"/>
    </row>
    <row r="76" spans="2:8" ht="12.75">
      <c r="B76" s="299"/>
      <c r="C76" s="300"/>
      <c r="D76" s="300"/>
      <c r="E76" s="300"/>
      <c r="F76" s="300"/>
      <c r="G76" s="300"/>
      <c r="H76" s="300"/>
    </row>
    <row r="77" spans="2:8" ht="12.75">
      <c r="B77" s="299"/>
      <c r="C77" s="300"/>
      <c r="D77" s="300"/>
      <c r="E77" s="300"/>
      <c r="F77" s="300"/>
      <c r="G77" s="300"/>
      <c r="H77" s="300"/>
    </row>
    <row r="78" spans="2:8" ht="12.75">
      <c r="B78" s="299"/>
      <c r="C78" s="300"/>
      <c r="D78" s="300"/>
      <c r="E78" s="300"/>
      <c r="F78" s="300"/>
      <c r="G78" s="300"/>
      <c r="H78" s="300"/>
    </row>
    <row r="79" spans="2:8" ht="12.75">
      <c r="B79" s="299"/>
      <c r="C79" s="300"/>
      <c r="D79" s="300"/>
      <c r="E79" s="300"/>
      <c r="F79" s="300"/>
      <c r="G79" s="300"/>
      <c r="H79" s="300"/>
    </row>
    <row r="80" spans="2:8" ht="12.75">
      <c r="B80" s="299"/>
      <c r="C80" s="300"/>
      <c r="D80" s="300"/>
      <c r="E80" s="300"/>
      <c r="F80" s="300"/>
      <c r="G80" s="300"/>
      <c r="H80" s="300"/>
    </row>
    <row r="81" spans="2:8" ht="12.75">
      <c r="B81" s="299"/>
      <c r="C81" s="300"/>
      <c r="D81" s="300"/>
      <c r="E81" s="300"/>
      <c r="F81" s="300"/>
      <c r="G81" s="300"/>
      <c r="H81" s="300"/>
    </row>
    <row r="82" spans="2:8" ht="12.75">
      <c r="B82" s="299"/>
      <c r="C82" s="300"/>
      <c r="D82" s="300"/>
      <c r="E82" s="300"/>
      <c r="F82" s="300"/>
      <c r="G82" s="300"/>
      <c r="H82" s="300"/>
    </row>
    <row r="83" spans="2:8" ht="12.75">
      <c r="B83" s="299"/>
      <c r="C83" s="300"/>
      <c r="D83" s="300"/>
      <c r="E83" s="300"/>
      <c r="F83" s="300"/>
      <c r="G83" s="300"/>
      <c r="H83" s="300"/>
    </row>
    <row r="84" spans="2:8" ht="12.75">
      <c r="B84" s="299"/>
      <c r="C84" s="300"/>
      <c r="D84" s="300"/>
      <c r="E84" s="300"/>
      <c r="F84" s="300"/>
      <c r="G84" s="300"/>
      <c r="H84" s="300"/>
    </row>
    <row r="85" spans="2:8" ht="12.75">
      <c r="B85" s="299"/>
      <c r="C85" s="300"/>
      <c r="D85" s="300"/>
      <c r="E85" s="300"/>
      <c r="F85" s="300"/>
      <c r="G85" s="300"/>
      <c r="H85" s="300"/>
    </row>
    <row r="86" spans="2:8" ht="12.75">
      <c r="B86" s="299"/>
      <c r="C86" s="300"/>
      <c r="D86" s="300"/>
      <c r="E86" s="300"/>
      <c r="F86" s="300"/>
      <c r="G86" s="300"/>
      <c r="H86" s="300"/>
    </row>
    <row r="87" spans="2:8" ht="12.75">
      <c r="B87" s="299"/>
      <c r="C87" s="300"/>
      <c r="D87" s="300"/>
      <c r="E87" s="300"/>
      <c r="F87" s="300"/>
      <c r="G87" s="300"/>
      <c r="H87" s="300"/>
    </row>
    <row r="88" spans="2:8" ht="12.75">
      <c r="B88" s="299"/>
      <c r="C88" s="300"/>
      <c r="D88" s="300"/>
      <c r="E88" s="300"/>
      <c r="F88" s="300"/>
      <c r="G88" s="300"/>
      <c r="H88" s="300"/>
    </row>
    <row r="89" spans="2:8" ht="12.75">
      <c r="B89" s="299"/>
      <c r="C89" s="300"/>
      <c r="D89" s="300"/>
      <c r="E89" s="300"/>
      <c r="F89" s="300"/>
      <c r="G89" s="300"/>
      <c r="H89" s="300"/>
    </row>
    <row r="90" spans="2:8" ht="12.75">
      <c r="B90" s="299"/>
      <c r="C90" s="300"/>
      <c r="D90" s="300"/>
      <c r="E90" s="300"/>
      <c r="F90" s="300"/>
      <c r="G90" s="300"/>
      <c r="H90" s="300"/>
    </row>
    <row r="91" spans="2:8" ht="12.75">
      <c r="B91" s="299"/>
      <c r="C91" s="300"/>
      <c r="D91" s="300"/>
      <c r="E91" s="300"/>
      <c r="F91" s="300"/>
      <c r="G91" s="300"/>
      <c r="H91" s="300"/>
    </row>
    <row r="92" spans="2:8" ht="12.75">
      <c r="B92" s="299"/>
      <c r="C92" s="300"/>
      <c r="D92" s="300"/>
      <c r="E92" s="300"/>
      <c r="F92" s="300"/>
      <c r="G92" s="300"/>
      <c r="H92" s="300"/>
    </row>
    <row r="93" spans="2:8" ht="12.75">
      <c r="B93" s="299"/>
      <c r="C93" s="300"/>
      <c r="D93" s="300"/>
      <c r="E93" s="300"/>
      <c r="F93" s="300"/>
      <c r="G93" s="300"/>
      <c r="H93" s="300"/>
    </row>
    <row r="94" spans="2:8" ht="12.75">
      <c r="B94" s="299"/>
      <c r="C94" s="300"/>
      <c r="D94" s="300"/>
      <c r="E94" s="300"/>
      <c r="F94" s="300"/>
      <c r="G94" s="300"/>
      <c r="H94" s="300"/>
    </row>
    <row r="95" spans="2:8" ht="12.75">
      <c r="B95" s="299"/>
      <c r="C95" s="300"/>
      <c r="D95" s="300"/>
      <c r="E95" s="300"/>
      <c r="F95" s="300"/>
      <c r="G95" s="300"/>
      <c r="H95" s="300"/>
    </row>
    <row r="96" spans="2:8" ht="12.75">
      <c r="B96" s="299"/>
      <c r="C96" s="300"/>
      <c r="D96" s="300"/>
      <c r="E96" s="300"/>
      <c r="F96" s="300"/>
      <c r="G96" s="300"/>
      <c r="H96" s="300"/>
    </row>
    <row r="97" spans="2:8" ht="12.75">
      <c r="B97" s="299"/>
      <c r="C97" s="300"/>
      <c r="D97" s="300"/>
      <c r="E97" s="300"/>
      <c r="F97" s="300"/>
      <c r="G97" s="300"/>
      <c r="H97" s="300"/>
    </row>
    <row r="98" spans="2:8" ht="12.75">
      <c r="B98" s="299"/>
      <c r="C98" s="300"/>
      <c r="D98" s="300"/>
      <c r="E98" s="300"/>
      <c r="F98" s="300"/>
      <c r="G98" s="300"/>
      <c r="H98" s="300"/>
    </row>
    <row r="99" spans="2:8" ht="12.75">
      <c r="B99" s="299"/>
      <c r="C99" s="300"/>
      <c r="D99" s="300"/>
      <c r="E99" s="300"/>
      <c r="F99" s="300"/>
      <c r="G99" s="300"/>
      <c r="H99" s="300"/>
    </row>
    <row r="100" spans="2:8" ht="12.75">
      <c r="B100" s="299"/>
      <c r="C100" s="300"/>
      <c r="D100" s="300"/>
      <c r="E100" s="300"/>
      <c r="F100" s="300"/>
      <c r="G100" s="300"/>
      <c r="H100" s="300"/>
    </row>
    <row r="101" spans="2:8" ht="12.75">
      <c r="B101" s="299"/>
      <c r="C101" s="300"/>
      <c r="D101" s="300"/>
      <c r="E101" s="300"/>
      <c r="F101" s="300"/>
      <c r="G101" s="300"/>
      <c r="H101" s="300"/>
    </row>
    <row r="102" spans="2:8" ht="12.75">
      <c r="B102" s="299"/>
      <c r="C102" s="300"/>
      <c r="D102" s="300"/>
      <c r="E102" s="300"/>
      <c r="F102" s="300"/>
      <c r="G102" s="300"/>
      <c r="H102" s="300"/>
    </row>
    <row r="103" spans="2:8" ht="12.75">
      <c r="B103" s="299"/>
      <c r="C103" s="300"/>
      <c r="D103" s="300"/>
      <c r="E103" s="300"/>
      <c r="F103" s="300"/>
      <c r="G103" s="300"/>
      <c r="H103" s="300"/>
    </row>
    <row r="104" spans="2:8" ht="12.75">
      <c r="B104" s="299"/>
      <c r="C104" s="300"/>
      <c r="D104" s="300"/>
      <c r="E104" s="300"/>
      <c r="F104" s="300"/>
      <c r="G104" s="300"/>
      <c r="H104" s="300"/>
    </row>
    <row r="105" spans="2:8" ht="12.75">
      <c r="B105" s="299"/>
      <c r="C105" s="300"/>
      <c r="D105" s="300"/>
      <c r="E105" s="300"/>
      <c r="F105" s="300"/>
      <c r="G105" s="300"/>
      <c r="H105" s="300"/>
    </row>
    <row r="106" spans="2:8" ht="12.75">
      <c r="B106" s="299"/>
      <c r="C106" s="300"/>
      <c r="D106" s="300"/>
      <c r="E106" s="300"/>
      <c r="F106" s="300"/>
      <c r="G106" s="300"/>
      <c r="H106" s="300"/>
    </row>
    <row r="107" spans="2:8" ht="12.75">
      <c r="B107" s="299"/>
      <c r="C107" s="300"/>
      <c r="D107" s="300"/>
      <c r="E107" s="300"/>
      <c r="F107" s="300"/>
      <c r="G107" s="300"/>
      <c r="H107" s="300"/>
    </row>
    <row r="108" spans="2:8" ht="12.75">
      <c r="B108" s="299"/>
      <c r="C108" s="300"/>
      <c r="D108" s="300"/>
      <c r="E108" s="300"/>
      <c r="F108" s="300"/>
      <c r="G108" s="300"/>
      <c r="H108" s="300"/>
    </row>
    <row r="109" spans="2:8" ht="12.75">
      <c r="B109" s="299"/>
      <c r="C109" s="300"/>
      <c r="D109" s="300"/>
      <c r="E109" s="300"/>
      <c r="F109" s="300"/>
      <c r="G109" s="300"/>
      <c r="H109" s="300"/>
    </row>
    <row r="110" spans="2:8" ht="12.75">
      <c r="B110" s="299"/>
      <c r="C110" s="300"/>
      <c r="D110" s="300"/>
      <c r="E110" s="300"/>
      <c r="F110" s="300"/>
      <c r="G110" s="300"/>
      <c r="H110" s="300"/>
    </row>
    <row r="111" spans="2:8" ht="12.75">
      <c r="B111" s="299"/>
      <c r="C111" s="300"/>
      <c r="D111" s="300"/>
      <c r="E111" s="300"/>
      <c r="F111" s="300"/>
      <c r="G111" s="300"/>
      <c r="H111" s="300"/>
    </row>
    <row r="112" spans="2:8" ht="12.75">
      <c r="B112" s="299"/>
      <c r="C112" s="300"/>
      <c r="D112" s="300"/>
      <c r="E112" s="300"/>
      <c r="F112" s="300"/>
      <c r="G112" s="300"/>
      <c r="H112" s="300"/>
    </row>
    <row r="113" spans="2:8" ht="12.75">
      <c r="B113" s="299"/>
      <c r="C113" s="300"/>
      <c r="D113" s="300"/>
      <c r="E113" s="300"/>
      <c r="F113" s="300"/>
      <c r="G113" s="300"/>
      <c r="H113" s="300"/>
    </row>
    <row r="114" spans="2:8" ht="12.75">
      <c r="B114" s="299"/>
      <c r="C114" s="300"/>
      <c r="D114" s="300"/>
      <c r="E114" s="300"/>
      <c r="F114" s="300"/>
      <c r="G114" s="300"/>
      <c r="H114" s="300"/>
    </row>
    <row r="115" spans="2:8" ht="12.75">
      <c r="B115" s="299"/>
      <c r="C115" s="300"/>
      <c r="D115" s="300"/>
      <c r="E115" s="300"/>
      <c r="F115" s="300"/>
      <c r="G115" s="300"/>
      <c r="H115" s="300"/>
    </row>
    <row r="116" spans="2:8" ht="12.75">
      <c r="B116" s="299"/>
      <c r="C116" s="300"/>
      <c r="D116" s="300"/>
      <c r="E116" s="300"/>
      <c r="F116" s="300"/>
      <c r="G116" s="300"/>
      <c r="H116" s="300"/>
    </row>
    <row r="117" spans="2:8" ht="12.75">
      <c r="B117" s="299"/>
      <c r="C117" s="300"/>
      <c r="D117" s="300"/>
      <c r="E117" s="300"/>
      <c r="F117" s="300"/>
      <c r="G117" s="300"/>
      <c r="H117" s="300"/>
    </row>
    <row r="118" spans="2:8" ht="12.75">
      <c r="B118" s="299"/>
      <c r="C118" s="300"/>
      <c r="D118" s="300"/>
      <c r="E118" s="300"/>
      <c r="F118" s="300"/>
      <c r="G118" s="300"/>
      <c r="H118" s="300"/>
    </row>
    <row r="119" spans="2:8" ht="12.75">
      <c r="B119" s="299"/>
      <c r="C119" s="300"/>
      <c r="D119" s="300"/>
      <c r="E119" s="300"/>
      <c r="F119" s="300"/>
      <c r="G119" s="300"/>
      <c r="H119" s="300"/>
    </row>
    <row r="120" spans="2:8" ht="12.75">
      <c r="B120" s="299"/>
      <c r="C120" s="300"/>
      <c r="D120" s="300"/>
      <c r="E120" s="300"/>
      <c r="F120" s="300"/>
      <c r="G120" s="300"/>
      <c r="H120" s="300"/>
    </row>
    <row r="121" spans="2:8" ht="12.75">
      <c r="B121" s="299"/>
      <c r="C121" s="300"/>
      <c r="D121" s="300"/>
      <c r="E121" s="300"/>
      <c r="F121" s="300"/>
      <c r="G121" s="300"/>
      <c r="H121" s="300"/>
    </row>
    <row r="122" spans="2:8" ht="12.75">
      <c r="B122" s="299"/>
      <c r="C122" s="300"/>
      <c r="D122" s="300"/>
      <c r="E122" s="300"/>
      <c r="F122" s="300"/>
      <c r="G122" s="300"/>
      <c r="H122" s="300"/>
    </row>
    <row r="123" spans="2:8" ht="12.75">
      <c r="B123" s="299"/>
      <c r="C123" s="300"/>
      <c r="D123" s="300"/>
      <c r="E123" s="300"/>
      <c r="F123" s="300"/>
      <c r="G123" s="300"/>
      <c r="H123" s="300"/>
    </row>
    <row r="124" spans="2:8" ht="12.75">
      <c r="B124" s="299"/>
      <c r="C124" s="300"/>
      <c r="D124" s="300"/>
      <c r="E124" s="300"/>
      <c r="F124" s="300"/>
      <c r="G124" s="300"/>
      <c r="H124" s="300"/>
    </row>
    <row r="125" spans="2:8" ht="12.75">
      <c r="B125" s="299"/>
      <c r="C125" s="300"/>
      <c r="D125" s="300"/>
      <c r="E125" s="300"/>
      <c r="F125" s="300"/>
      <c r="G125" s="300"/>
      <c r="H125" s="300"/>
    </row>
    <row r="126" spans="2:8" ht="12.75">
      <c r="B126" s="299"/>
      <c r="C126" s="300"/>
      <c r="D126" s="300"/>
      <c r="E126" s="300"/>
      <c r="F126" s="300"/>
      <c r="G126" s="300"/>
      <c r="H126" s="300"/>
    </row>
    <row r="127" spans="2:8" ht="12.75">
      <c r="B127" s="299"/>
      <c r="C127" s="300"/>
      <c r="D127" s="300"/>
      <c r="E127" s="300"/>
      <c r="F127" s="300"/>
      <c r="G127" s="300"/>
      <c r="H127" s="300"/>
    </row>
    <row r="128" spans="2:8" ht="12.75">
      <c r="B128" s="299"/>
      <c r="C128" s="300"/>
      <c r="D128" s="300"/>
      <c r="E128" s="300"/>
      <c r="F128" s="300"/>
      <c r="G128" s="300"/>
      <c r="H128" s="300"/>
    </row>
    <row r="129" spans="2:8" ht="12.75">
      <c r="B129" s="299"/>
      <c r="C129" s="300"/>
      <c r="D129" s="300"/>
      <c r="E129" s="300"/>
      <c r="F129" s="300"/>
      <c r="G129" s="300"/>
      <c r="H129" s="300"/>
    </row>
    <row r="130" spans="2:8" ht="12.75">
      <c r="B130" s="299"/>
      <c r="C130" s="300"/>
      <c r="D130" s="300"/>
      <c r="E130" s="300"/>
      <c r="F130" s="300"/>
      <c r="G130" s="300"/>
      <c r="H130" s="300"/>
    </row>
    <row r="131" spans="2:8" ht="12.75">
      <c r="B131" s="299"/>
      <c r="C131" s="300"/>
      <c r="D131" s="300"/>
      <c r="E131" s="300"/>
      <c r="F131" s="300"/>
      <c r="G131" s="300"/>
      <c r="H131" s="300"/>
    </row>
    <row r="132" spans="2:8" ht="12.75">
      <c r="B132" s="299"/>
      <c r="C132" s="300"/>
      <c r="D132" s="300"/>
      <c r="E132" s="300"/>
      <c r="F132" s="300"/>
      <c r="G132" s="300"/>
      <c r="H132" s="300"/>
    </row>
    <row r="133" spans="2:8" ht="12.75">
      <c r="B133" s="299"/>
      <c r="C133" s="300"/>
      <c r="D133" s="300"/>
      <c r="E133" s="300"/>
      <c r="F133" s="300"/>
      <c r="G133" s="300"/>
      <c r="H133" s="300"/>
    </row>
    <row r="134" spans="2:8" ht="12.75">
      <c r="B134" s="299"/>
      <c r="C134" s="300"/>
      <c r="D134" s="300"/>
      <c r="E134" s="300"/>
      <c r="F134" s="300"/>
      <c r="G134" s="300"/>
      <c r="H134" s="300"/>
    </row>
    <row r="135" spans="2:8" ht="12.75">
      <c r="B135" s="299"/>
      <c r="C135" s="300"/>
      <c r="D135" s="300"/>
      <c r="E135" s="300"/>
      <c r="F135" s="300"/>
      <c r="G135" s="300"/>
      <c r="H135" s="300"/>
    </row>
    <row r="136" spans="2:8" ht="12.75">
      <c r="B136" s="299"/>
      <c r="C136" s="300"/>
      <c r="D136" s="300"/>
      <c r="E136" s="300"/>
      <c r="F136" s="300"/>
      <c r="G136" s="300"/>
      <c r="H136" s="300"/>
    </row>
    <row r="137" spans="2:8" ht="12.75">
      <c r="B137" s="299"/>
      <c r="C137" s="300"/>
      <c r="D137" s="300"/>
      <c r="E137" s="300"/>
      <c r="F137" s="300"/>
      <c r="G137" s="300"/>
      <c r="H137" s="300"/>
    </row>
    <row r="138" spans="2:8" ht="12.75">
      <c r="B138" s="299"/>
      <c r="C138" s="300"/>
      <c r="D138" s="300"/>
      <c r="E138" s="300"/>
      <c r="F138" s="300"/>
      <c r="G138" s="300"/>
      <c r="H138" s="300"/>
    </row>
    <row r="139" spans="2:8" ht="12.75">
      <c r="B139" s="299"/>
      <c r="C139" s="300"/>
      <c r="D139" s="300"/>
      <c r="E139" s="300"/>
      <c r="F139" s="300"/>
      <c r="G139" s="300"/>
      <c r="H139" s="300"/>
    </row>
    <row r="140" spans="2:8" ht="12.75">
      <c r="B140" s="299"/>
      <c r="C140" s="300"/>
      <c r="D140" s="300"/>
      <c r="E140" s="300"/>
      <c r="F140" s="300"/>
      <c r="G140" s="300"/>
      <c r="H140" s="300"/>
    </row>
    <row r="141" spans="2:8" ht="12.75">
      <c r="B141" s="299"/>
      <c r="C141" s="300"/>
      <c r="D141" s="300"/>
      <c r="E141" s="300"/>
      <c r="F141" s="300"/>
      <c r="G141" s="300"/>
      <c r="H141" s="300"/>
    </row>
    <row r="142" spans="2:8" ht="12.75">
      <c r="B142" s="299"/>
      <c r="C142" s="300"/>
      <c r="D142" s="300"/>
      <c r="E142" s="300"/>
      <c r="F142" s="300"/>
      <c r="G142" s="300"/>
      <c r="H142" s="300"/>
    </row>
    <row r="143" spans="2:8" ht="12.75">
      <c r="B143" s="299"/>
      <c r="C143" s="300"/>
      <c r="D143" s="300"/>
      <c r="E143" s="300"/>
      <c r="F143" s="300"/>
      <c r="G143" s="300"/>
      <c r="H143" s="300"/>
    </row>
    <row r="144" spans="2:8" ht="12.75">
      <c r="B144" s="299"/>
      <c r="C144" s="300"/>
      <c r="D144" s="300"/>
      <c r="E144" s="300"/>
      <c r="F144" s="300"/>
      <c r="G144" s="300"/>
      <c r="H144" s="300"/>
    </row>
    <row r="145" spans="2:8" ht="12.75">
      <c r="B145" s="299"/>
      <c r="C145" s="300"/>
      <c r="D145" s="300"/>
      <c r="E145" s="300"/>
      <c r="F145" s="300"/>
      <c r="G145" s="300"/>
      <c r="H145" s="300"/>
    </row>
    <row r="146" spans="2:8" ht="12.75">
      <c r="B146" s="299"/>
      <c r="C146" s="300"/>
      <c r="D146" s="300"/>
      <c r="E146" s="300"/>
      <c r="F146" s="300"/>
      <c r="G146" s="300"/>
      <c r="H146" s="300"/>
    </row>
    <row r="147" spans="2:8" ht="12.75">
      <c r="B147" s="299"/>
      <c r="C147" s="300"/>
      <c r="D147" s="300"/>
      <c r="E147" s="300"/>
      <c r="F147" s="300"/>
      <c r="G147" s="300"/>
      <c r="H147" s="300"/>
    </row>
    <row r="148" spans="2:8" ht="12.75">
      <c r="B148" s="299"/>
      <c r="C148" s="300"/>
      <c r="D148" s="300"/>
      <c r="E148" s="300"/>
      <c r="F148" s="300"/>
      <c r="G148" s="300"/>
      <c r="H148" s="300"/>
    </row>
    <row r="149" spans="2:8" ht="12.75">
      <c r="B149" s="299"/>
      <c r="C149" s="300"/>
      <c r="D149" s="300"/>
      <c r="E149" s="300"/>
      <c r="F149" s="300"/>
      <c r="G149" s="300"/>
      <c r="H149" s="300"/>
    </row>
    <row r="150" spans="2:8" ht="12.75">
      <c r="B150" s="299"/>
      <c r="C150" s="300"/>
      <c r="D150" s="300"/>
      <c r="E150" s="300"/>
      <c r="F150" s="300"/>
      <c r="G150" s="300"/>
      <c r="H150" s="300"/>
    </row>
    <row r="151" spans="2:8" ht="12.75">
      <c r="B151" s="299"/>
      <c r="C151" s="300"/>
      <c r="D151" s="300"/>
      <c r="E151" s="300"/>
      <c r="F151" s="300"/>
      <c r="G151" s="300"/>
      <c r="H151" s="300"/>
    </row>
    <row r="152" spans="2:8" ht="12.75">
      <c r="B152" s="299"/>
      <c r="C152" s="300"/>
      <c r="D152" s="300"/>
      <c r="E152" s="300"/>
      <c r="F152" s="300"/>
      <c r="G152" s="300"/>
      <c r="H152" s="300"/>
    </row>
    <row r="153" spans="2:8" ht="12.75">
      <c r="B153" s="299"/>
      <c r="C153" s="300"/>
      <c r="D153" s="300"/>
      <c r="E153" s="300"/>
      <c r="F153" s="300"/>
      <c r="G153" s="300"/>
      <c r="H153" s="300"/>
    </row>
    <row r="154" spans="2:8" ht="12.75">
      <c r="B154" s="299"/>
      <c r="C154" s="300"/>
      <c r="D154" s="300"/>
      <c r="E154" s="300"/>
      <c r="F154" s="300"/>
      <c r="G154" s="300"/>
      <c r="H154" s="300"/>
    </row>
    <row r="155" spans="3:8" ht="12.75">
      <c r="C155" s="300"/>
      <c r="D155" s="300"/>
      <c r="E155" s="300"/>
      <c r="F155" s="300"/>
      <c r="G155" s="300"/>
      <c r="H155" s="300"/>
    </row>
    <row r="156" spans="3:8" ht="12.75">
      <c r="C156" s="300"/>
      <c r="D156" s="300"/>
      <c r="E156" s="300"/>
      <c r="F156" s="300"/>
      <c r="G156" s="300"/>
      <c r="H156" s="300"/>
    </row>
    <row r="157" spans="3:8" ht="12.75">
      <c r="C157" s="300"/>
      <c r="D157" s="300"/>
      <c r="E157" s="300"/>
      <c r="F157" s="300"/>
      <c r="G157" s="300"/>
      <c r="H157" s="300"/>
    </row>
    <row r="158" spans="3:8" ht="12.75">
      <c r="C158" s="300"/>
      <c r="D158" s="300"/>
      <c r="E158" s="300"/>
      <c r="F158" s="300"/>
      <c r="G158" s="300"/>
      <c r="H158" s="300"/>
    </row>
    <row r="159" spans="3:8" ht="12.75">
      <c r="C159" s="300"/>
      <c r="D159" s="300"/>
      <c r="E159" s="300"/>
      <c r="F159" s="300"/>
      <c r="G159" s="300"/>
      <c r="H159" s="300"/>
    </row>
    <row r="160" spans="3:8" ht="12.75">
      <c r="C160" s="300"/>
      <c r="D160" s="300"/>
      <c r="E160" s="300"/>
      <c r="F160" s="300"/>
      <c r="G160" s="300"/>
      <c r="H160" s="300"/>
    </row>
    <row r="161" spans="3:8" ht="12.75">
      <c r="C161" s="300"/>
      <c r="D161" s="300"/>
      <c r="E161" s="300"/>
      <c r="F161" s="300"/>
      <c r="G161" s="300"/>
      <c r="H161" s="300"/>
    </row>
    <row r="162" spans="3:8" ht="12.75">
      <c r="C162" s="300"/>
      <c r="D162" s="300"/>
      <c r="E162" s="300"/>
      <c r="F162" s="300"/>
      <c r="G162" s="300"/>
      <c r="H162" s="300"/>
    </row>
    <row r="163" spans="3:8" ht="12.75">
      <c r="C163" s="300"/>
      <c r="D163" s="300"/>
      <c r="E163" s="300"/>
      <c r="F163" s="300"/>
      <c r="G163" s="300"/>
      <c r="H163" s="300"/>
    </row>
    <row r="164" spans="3:8" ht="12.75">
      <c r="C164" s="300"/>
      <c r="D164" s="300"/>
      <c r="E164" s="300"/>
      <c r="F164" s="300"/>
      <c r="G164" s="300"/>
      <c r="H164" s="300"/>
    </row>
    <row r="165" spans="3:8" ht="12.75">
      <c r="C165" s="300"/>
      <c r="D165" s="300"/>
      <c r="E165" s="300"/>
      <c r="F165" s="300"/>
      <c r="G165" s="300"/>
      <c r="H165" s="300"/>
    </row>
    <row r="166" spans="3:8" ht="12.75">
      <c r="C166" s="300"/>
      <c r="D166" s="300"/>
      <c r="E166" s="300"/>
      <c r="F166" s="300"/>
      <c r="G166" s="300"/>
      <c r="H166" s="300"/>
    </row>
    <row r="167" spans="3:8" ht="12.75">
      <c r="C167" s="300"/>
      <c r="D167" s="300"/>
      <c r="E167" s="300"/>
      <c r="F167" s="300"/>
      <c r="G167" s="300"/>
      <c r="H167" s="300"/>
    </row>
    <row r="168" spans="3:8" ht="12.75">
      <c r="C168" s="300"/>
      <c r="D168" s="300"/>
      <c r="E168" s="300"/>
      <c r="F168" s="300"/>
      <c r="G168" s="300"/>
      <c r="H168" s="300"/>
    </row>
    <row r="169" spans="3:8" ht="12.75">
      <c r="C169" s="300"/>
      <c r="D169" s="300"/>
      <c r="E169" s="300"/>
      <c r="F169" s="300"/>
      <c r="G169" s="300"/>
      <c r="H169" s="300"/>
    </row>
    <row r="170" spans="3:8" ht="12.75">
      <c r="C170" s="300"/>
      <c r="D170" s="300"/>
      <c r="E170" s="300"/>
      <c r="F170" s="300"/>
      <c r="G170" s="300"/>
      <c r="H170" s="300"/>
    </row>
    <row r="171" spans="3:8" ht="12.75">
      <c r="C171" s="300"/>
      <c r="D171" s="300"/>
      <c r="E171" s="300"/>
      <c r="F171" s="300"/>
      <c r="G171" s="300"/>
      <c r="H171" s="300"/>
    </row>
    <row r="172" spans="3:8" ht="12.75">
      <c r="C172" s="300"/>
      <c r="D172" s="300"/>
      <c r="E172" s="300"/>
      <c r="F172" s="300"/>
      <c r="G172" s="300"/>
      <c r="H172" s="300"/>
    </row>
    <row r="173" spans="3:8" ht="12.75">
      <c r="C173" s="300"/>
      <c r="D173" s="300"/>
      <c r="E173" s="300"/>
      <c r="F173" s="300"/>
      <c r="G173" s="300"/>
      <c r="H173" s="300"/>
    </row>
    <row r="174" spans="3:8" ht="12.75">
      <c r="C174" s="300"/>
      <c r="D174" s="300"/>
      <c r="E174" s="300"/>
      <c r="F174" s="300"/>
      <c r="G174" s="300"/>
      <c r="H174" s="300"/>
    </row>
    <row r="175" spans="3:8" ht="12.75">
      <c r="C175" s="300"/>
      <c r="D175" s="300"/>
      <c r="E175" s="300"/>
      <c r="F175" s="300"/>
      <c r="G175" s="300"/>
      <c r="H175" s="300"/>
    </row>
    <row r="176" spans="3:8" ht="12.75">
      <c r="C176" s="300"/>
      <c r="D176" s="300"/>
      <c r="E176" s="300"/>
      <c r="F176" s="300"/>
      <c r="G176" s="300"/>
      <c r="H176" s="300"/>
    </row>
    <row r="177" spans="3:8" ht="12.75">
      <c r="C177" s="300"/>
      <c r="D177" s="300"/>
      <c r="E177" s="300"/>
      <c r="F177" s="300"/>
      <c r="G177" s="300"/>
      <c r="H177" s="300"/>
    </row>
    <row r="178" spans="3:8" ht="12.75">
      <c r="C178" s="300"/>
      <c r="D178" s="300"/>
      <c r="E178" s="300"/>
      <c r="F178" s="300"/>
      <c r="G178" s="300"/>
      <c r="H178" s="300"/>
    </row>
    <row r="179" spans="3:8" ht="12.75">
      <c r="C179" s="300"/>
      <c r="D179" s="300"/>
      <c r="E179" s="300"/>
      <c r="F179" s="300"/>
      <c r="G179" s="300"/>
      <c r="H179" s="300"/>
    </row>
    <row r="180" spans="3:8" ht="12.75">
      <c r="C180" s="300"/>
      <c r="D180" s="300"/>
      <c r="E180" s="300"/>
      <c r="F180" s="300"/>
      <c r="G180" s="300"/>
      <c r="H180" s="300"/>
    </row>
    <row r="181" spans="3:8" ht="12.75">
      <c r="C181" s="300"/>
      <c r="D181" s="300"/>
      <c r="E181" s="300"/>
      <c r="F181" s="300"/>
      <c r="G181" s="300"/>
      <c r="H181" s="300"/>
    </row>
    <row r="182" spans="3:8" ht="12.75">
      <c r="C182" s="300"/>
      <c r="D182" s="300"/>
      <c r="E182" s="300"/>
      <c r="F182" s="300"/>
      <c r="G182" s="300"/>
      <c r="H182" s="300"/>
    </row>
    <row r="183" spans="3:8" ht="12.75">
      <c r="C183" s="300"/>
      <c r="D183" s="300"/>
      <c r="E183" s="300"/>
      <c r="F183" s="300"/>
      <c r="G183" s="300"/>
      <c r="H183" s="300"/>
    </row>
    <row r="184" spans="3:8" ht="12.75">
      <c r="C184" s="300"/>
      <c r="D184" s="300"/>
      <c r="E184" s="300"/>
      <c r="F184" s="300"/>
      <c r="G184" s="300"/>
      <c r="H184" s="300"/>
    </row>
    <row r="185" spans="3:8" ht="12.75">
      <c r="C185" s="300"/>
      <c r="D185" s="300"/>
      <c r="E185" s="300"/>
      <c r="F185" s="300"/>
      <c r="G185" s="300"/>
      <c r="H185" s="300"/>
    </row>
    <row r="186" spans="3:8" ht="12.75">
      <c r="C186" s="300"/>
      <c r="D186" s="300"/>
      <c r="E186" s="300"/>
      <c r="F186" s="300"/>
      <c r="G186" s="300"/>
      <c r="H186" s="300"/>
    </row>
    <row r="187" spans="3:8" ht="12.75">
      <c r="C187" s="300"/>
      <c r="D187" s="300"/>
      <c r="E187" s="300"/>
      <c r="F187" s="300"/>
      <c r="G187" s="300"/>
      <c r="H187" s="300"/>
    </row>
    <row r="188" spans="3:8" ht="12.75">
      <c r="C188" s="300"/>
      <c r="D188" s="300"/>
      <c r="E188" s="300"/>
      <c r="F188" s="300"/>
      <c r="G188" s="300"/>
      <c r="H188" s="300"/>
    </row>
    <row r="189" spans="3:8" ht="12.75">
      <c r="C189" s="300"/>
      <c r="D189" s="300"/>
      <c r="E189" s="300"/>
      <c r="F189" s="300"/>
      <c r="G189" s="300"/>
      <c r="H189" s="300"/>
    </row>
    <row r="190" spans="3:8" ht="12.75">
      <c r="C190" s="300"/>
      <c r="D190" s="300"/>
      <c r="E190" s="300"/>
      <c r="F190" s="300"/>
      <c r="G190" s="300"/>
      <c r="H190" s="300"/>
    </row>
    <row r="191" spans="3:8" ht="12.75">
      <c r="C191" s="300"/>
      <c r="D191" s="300"/>
      <c r="E191" s="300"/>
      <c r="F191" s="300"/>
      <c r="G191" s="300"/>
      <c r="H191" s="300"/>
    </row>
    <row r="192" spans="3:8" ht="12.75">
      <c r="C192" s="300"/>
      <c r="D192" s="300"/>
      <c r="E192" s="300"/>
      <c r="F192" s="300"/>
      <c r="G192" s="300"/>
      <c r="H192" s="300"/>
    </row>
    <row r="193" spans="3:8" ht="12.75">
      <c r="C193" s="300"/>
      <c r="D193" s="300"/>
      <c r="E193" s="300"/>
      <c r="F193" s="300"/>
      <c r="G193" s="300"/>
      <c r="H193" s="300"/>
    </row>
    <row r="194" spans="3:8" ht="12.75">
      <c r="C194" s="300"/>
      <c r="D194" s="300"/>
      <c r="E194" s="300"/>
      <c r="F194" s="300"/>
      <c r="G194" s="300"/>
      <c r="H194" s="300"/>
    </row>
    <row r="195" spans="3:8" ht="12.75">
      <c r="C195" s="300"/>
      <c r="D195" s="300"/>
      <c r="E195" s="300"/>
      <c r="F195" s="300"/>
      <c r="G195" s="300"/>
      <c r="H195" s="300"/>
    </row>
    <row r="196" spans="3:8" ht="12.75">
      <c r="C196" s="300"/>
      <c r="D196" s="300"/>
      <c r="E196" s="300"/>
      <c r="F196" s="300"/>
      <c r="G196" s="300"/>
      <c r="H196" s="300"/>
    </row>
    <row r="197" spans="3:8" ht="12.75">
      <c r="C197" s="300"/>
      <c r="D197" s="300"/>
      <c r="E197" s="300"/>
      <c r="F197" s="300"/>
      <c r="G197" s="300"/>
      <c r="H197" s="300"/>
    </row>
    <row r="198" spans="3:8" ht="12.75">
      <c r="C198" s="300"/>
      <c r="D198" s="300"/>
      <c r="E198" s="300"/>
      <c r="F198" s="300"/>
      <c r="G198" s="300"/>
      <c r="H198" s="300"/>
    </row>
    <row r="199" spans="3:8" ht="12.75">
      <c r="C199" s="300"/>
      <c r="D199" s="300"/>
      <c r="E199" s="300"/>
      <c r="F199" s="300"/>
      <c r="G199" s="300"/>
      <c r="H199" s="300"/>
    </row>
    <row r="200" spans="3:8" ht="12.75">
      <c r="C200" s="300"/>
      <c r="D200" s="300"/>
      <c r="E200" s="300"/>
      <c r="F200" s="300"/>
      <c r="G200" s="300"/>
      <c r="H200" s="300"/>
    </row>
    <row r="201" spans="3:8" ht="12.75">
      <c r="C201" s="300"/>
      <c r="D201" s="300"/>
      <c r="E201" s="300"/>
      <c r="F201" s="300"/>
      <c r="G201" s="300"/>
      <c r="H201" s="300"/>
    </row>
    <row r="202" spans="3:8" ht="12.75">
      <c r="C202" s="300"/>
      <c r="D202" s="300"/>
      <c r="E202" s="300"/>
      <c r="F202" s="300"/>
      <c r="G202" s="300"/>
      <c r="H202" s="300"/>
    </row>
    <row r="203" spans="3:8" ht="12.75">
      <c r="C203" s="300"/>
      <c r="D203" s="300"/>
      <c r="E203" s="300"/>
      <c r="F203" s="300"/>
      <c r="G203" s="300"/>
      <c r="H203" s="300"/>
    </row>
    <row r="204" spans="3:8" ht="12.75">
      <c r="C204" s="300"/>
      <c r="D204" s="300"/>
      <c r="E204" s="300"/>
      <c r="F204" s="300"/>
      <c r="G204" s="300"/>
      <c r="H204" s="300"/>
    </row>
    <row r="205" spans="3:8" ht="12.75">
      <c r="C205" s="300"/>
      <c r="D205" s="300"/>
      <c r="E205" s="300"/>
      <c r="F205" s="300"/>
      <c r="G205" s="300"/>
      <c r="H205" s="300"/>
    </row>
    <row r="206" spans="3:8" ht="12.75">
      <c r="C206" s="300"/>
      <c r="D206" s="300"/>
      <c r="E206" s="300"/>
      <c r="F206" s="300"/>
      <c r="G206" s="300"/>
      <c r="H206" s="300"/>
    </row>
    <row r="207" spans="3:8" ht="12.75">
      <c r="C207" s="300"/>
      <c r="D207" s="300"/>
      <c r="E207" s="300"/>
      <c r="F207" s="300"/>
      <c r="G207" s="300"/>
      <c r="H207" s="300"/>
    </row>
    <row r="208" spans="3:8" ht="12.75">
      <c r="C208" s="300"/>
      <c r="D208" s="300"/>
      <c r="E208" s="300"/>
      <c r="F208" s="300"/>
      <c r="G208" s="300"/>
      <c r="H208" s="300"/>
    </row>
    <row r="209" spans="3:8" ht="12.75">
      <c r="C209" s="300"/>
      <c r="D209" s="300"/>
      <c r="E209" s="300"/>
      <c r="F209" s="300"/>
      <c r="G209" s="300"/>
      <c r="H209" s="300"/>
    </row>
    <row r="210" spans="3:8" ht="12.75">
      <c r="C210" s="300"/>
      <c r="D210" s="300"/>
      <c r="E210" s="300"/>
      <c r="F210" s="300"/>
      <c r="G210" s="300"/>
      <c r="H210" s="300"/>
    </row>
    <row r="211" spans="3:8" ht="12.75">
      <c r="C211" s="300"/>
      <c r="D211" s="300"/>
      <c r="E211" s="300"/>
      <c r="F211" s="300"/>
      <c r="G211" s="300"/>
      <c r="H211" s="300"/>
    </row>
    <row r="212" spans="3:8" ht="12.75">
      <c r="C212" s="300"/>
      <c r="D212" s="300"/>
      <c r="E212" s="300"/>
      <c r="F212" s="300"/>
      <c r="G212" s="300"/>
      <c r="H212" s="300"/>
    </row>
    <row r="213" spans="3:8" ht="12.75">
      <c r="C213" s="300"/>
      <c r="D213" s="300"/>
      <c r="E213" s="300"/>
      <c r="F213" s="300"/>
      <c r="G213" s="300"/>
      <c r="H213" s="300"/>
    </row>
    <row r="214" spans="3:8" ht="12.75">
      <c r="C214" s="300"/>
      <c r="D214" s="300"/>
      <c r="E214" s="300"/>
      <c r="F214" s="300"/>
      <c r="G214" s="300"/>
      <c r="H214" s="300"/>
    </row>
    <row r="215" spans="3:8" ht="12.75">
      <c r="C215" s="300"/>
      <c r="D215" s="300"/>
      <c r="E215" s="300"/>
      <c r="F215" s="300"/>
      <c r="G215" s="300"/>
      <c r="H215" s="300"/>
    </row>
    <row r="216" spans="3:8" ht="12.75">
      <c r="C216" s="300"/>
      <c r="D216" s="300"/>
      <c r="E216" s="300"/>
      <c r="F216" s="300"/>
      <c r="G216" s="300"/>
      <c r="H216" s="300"/>
    </row>
    <row r="217" spans="3:8" ht="12.75">
      <c r="C217" s="300"/>
      <c r="D217" s="300"/>
      <c r="E217" s="300"/>
      <c r="F217" s="300"/>
      <c r="G217" s="300"/>
      <c r="H217" s="300"/>
    </row>
    <row r="218" spans="3:8" ht="12.75">
      <c r="C218" s="300"/>
      <c r="D218" s="300"/>
      <c r="E218" s="300"/>
      <c r="F218" s="300"/>
      <c r="G218" s="300"/>
      <c r="H218" s="300"/>
    </row>
    <row r="219" spans="3:8" ht="12.75">
      <c r="C219" s="300"/>
      <c r="D219" s="300"/>
      <c r="E219" s="300"/>
      <c r="F219" s="300"/>
      <c r="G219" s="300"/>
      <c r="H219" s="300"/>
    </row>
  </sheetData>
  <mergeCells count="17">
    <mergeCell ref="A51:H51"/>
    <mergeCell ref="A52:A55"/>
    <mergeCell ref="A56:A60"/>
    <mergeCell ref="A32:H32"/>
    <mergeCell ref="A33:A35"/>
    <mergeCell ref="A40:H40"/>
    <mergeCell ref="A41:A46"/>
    <mergeCell ref="A9:H9"/>
    <mergeCell ref="A10:A15"/>
    <mergeCell ref="A17:A22"/>
    <mergeCell ref="A24:A29"/>
    <mergeCell ref="A1:B2"/>
    <mergeCell ref="A5:H5"/>
    <mergeCell ref="A7:A8"/>
    <mergeCell ref="B7:B8"/>
    <mergeCell ref="C7:C8"/>
    <mergeCell ref="D7:H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A1" sqref="A1:C1"/>
    </sheetView>
  </sheetViews>
  <sheetFormatPr defaultColWidth="9.33203125" defaultRowHeight="19.5" customHeight="1"/>
  <cols>
    <col min="1" max="1" width="20.83203125" style="48" customWidth="1"/>
    <col min="2" max="2" width="19" style="48" customWidth="1"/>
    <col min="3" max="3" width="51.5" style="48" customWidth="1"/>
    <col min="4" max="4" width="6.33203125" style="48" customWidth="1"/>
    <col min="5" max="5" width="11.16015625" style="48" customWidth="1"/>
    <col min="6" max="6" width="15.16015625" style="48" customWidth="1"/>
    <col min="7" max="7" width="15.83203125" style="48" customWidth="1"/>
    <col min="8" max="8" width="14.83203125" style="48" customWidth="1"/>
    <col min="9" max="9" width="16.16015625" style="48" customWidth="1"/>
    <col min="10" max="10" width="18.16015625" style="48" customWidth="1"/>
    <col min="11" max="11" width="13.16015625" style="48" bestFit="1" customWidth="1"/>
    <col min="12" max="16384" width="9.33203125" style="48" customWidth="1"/>
  </cols>
  <sheetData>
    <row r="1" spans="1:3" ht="32.25" customHeight="1">
      <c r="A1" s="390" t="s">
        <v>414</v>
      </c>
      <c r="B1" s="390"/>
      <c r="C1" s="390"/>
    </row>
    <row r="2" spans="4:9" ht="37.5" customHeight="1">
      <c r="D2" s="455" t="s">
        <v>89</v>
      </c>
      <c r="E2" s="456"/>
      <c r="F2" s="456"/>
      <c r="G2" s="456"/>
      <c r="H2" s="456"/>
      <c r="I2" s="457"/>
    </row>
    <row r="3" spans="1:9" ht="45" customHeight="1">
      <c r="A3" s="458" t="s">
        <v>90</v>
      </c>
      <c r="B3" s="459"/>
      <c r="C3" s="459"/>
      <c r="D3" s="459"/>
      <c r="E3" s="459"/>
      <c r="F3" s="459"/>
      <c r="G3" s="459"/>
      <c r="H3" s="459"/>
      <c r="I3" s="460"/>
    </row>
    <row r="4" ht="19.5" customHeight="1" thickBot="1"/>
    <row r="5" spans="1:10" ht="54.75" customHeight="1" thickBot="1" thickTop="1">
      <c r="A5" s="49" t="s">
        <v>91</v>
      </c>
      <c r="B5" s="50" t="s">
        <v>92</v>
      </c>
      <c r="C5" s="51" t="s">
        <v>93</v>
      </c>
      <c r="D5" s="51" t="s">
        <v>0</v>
      </c>
      <c r="E5" s="51" t="s">
        <v>1</v>
      </c>
      <c r="F5" s="52" t="s">
        <v>94</v>
      </c>
      <c r="G5" s="52" t="s">
        <v>95</v>
      </c>
      <c r="H5" s="52" t="s">
        <v>96</v>
      </c>
      <c r="I5" s="53" t="s">
        <v>97</v>
      </c>
      <c r="J5" s="54"/>
    </row>
    <row r="6" spans="1:12" ht="24.75" customHeight="1" thickTop="1">
      <c r="A6" s="461" t="s">
        <v>98</v>
      </c>
      <c r="B6" s="462">
        <f>2500+1500+6000+4000+7000+1500+525.05</f>
        <v>23025.05</v>
      </c>
      <c r="C6" s="55" t="s">
        <v>99</v>
      </c>
      <c r="D6" s="56" t="s">
        <v>100</v>
      </c>
      <c r="E6" s="56" t="s">
        <v>101</v>
      </c>
      <c r="F6" s="56" t="s">
        <v>102</v>
      </c>
      <c r="G6" s="57"/>
      <c r="H6" s="58">
        <v>2500</v>
      </c>
      <c r="I6" s="463">
        <f>SUM(H6:H13)</f>
        <v>23025.05</v>
      </c>
      <c r="J6" s="59"/>
      <c r="L6" s="60"/>
    </row>
    <row r="7" spans="1:10" ht="23.25" customHeight="1">
      <c r="A7" s="419"/>
      <c r="B7" s="421"/>
      <c r="C7" s="61" t="s">
        <v>103</v>
      </c>
      <c r="D7" s="62" t="s">
        <v>74</v>
      </c>
      <c r="E7" s="62" t="s">
        <v>104</v>
      </c>
      <c r="F7" s="62" t="s">
        <v>105</v>
      </c>
      <c r="G7" s="63"/>
      <c r="H7" s="64">
        <v>1500</v>
      </c>
      <c r="I7" s="423"/>
      <c r="J7" s="54"/>
    </row>
    <row r="8" spans="1:10" ht="21.75" customHeight="1">
      <c r="A8" s="419"/>
      <c r="B8" s="421"/>
      <c r="C8" s="61" t="s">
        <v>106</v>
      </c>
      <c r="D8" s="62" t="s">
        <v>18</v>
      </c>
      <c r="E8" s="62" t="s">
        <v>20</v>
      </c>
      <c r="F8" s="62" t="s">
        <v>102</v>
      </c>
      <c r="G8" s="63"/>
      <c r="H8" s="64">
        <v>3000</v>
      </c>
      <c r="I8" s="423"/>
      <c r="J8" s="54"/>
    </row>
    <row r="9" spans="1:10" ht="19.5" customHeight="1">
      <c r="A9" s="419"/>
      <c r="B9" s="421"/>
      <c r="C9" s="61" t="s">
        <v>106</v>
      </c>
      <c r="D9" s="62" t="s">
        <v>18</v>
      </c>
      <c r="E9" s="62" t="s">
        <v>20</v>
      </c>
      <c r="F9" s="62" t="s">
        <v>105</v>
      </c>
      <c r="G9" s="63"/>
      <c r="H9" s="64">
        <v>3000</v>
      </c>
      <c r="I9" s="423"/>
      <c r="J9" s="54"/>
    </row>
    <row r="10" spans="1:10" ht="22.5" customHeight="1">
      <c r="A10" s="419"/>
      <c r="B10" s="421"/>
      <c r="C10" s="61" t="s">
        <v>107</v>
      </c>
      <c r="D10" s="62" t="s">
        <v>74</v>
      </c>
      <c r="E10" s="62" t="s">
        <v>104</v>
      </c>
      <c r="F10" s="62" t="s">
        <v>102</v>
      </c>
      <c r="G10" s="63"/>
      <c r="H10" s="64">
        <v>4000</v>
      </c>
      <c r="I10" s="423"/>
      <c r="J10" s="54"/>
    </row>
    <row r="11" spans="1:10" ht="26.25" customHeight="1">
      <c r="A11" s="419"/>
      <c r="B11" s="421"/>
      <c r="C11" s="61" t="s">
        <v>108</v>
      </c>
      <c r="D11" s="62" t="s">
        <v>100</v>
      </c>
      <c r="E11" s="62" t="s">
        <v>101</v>
      </c>
      <c r="F11" s="62" t="s">
        <v>105</v>
      </c>
      <c r="G11" s="62"/>
      <c r="H11" s="64">
        <v>7000</v>
      </c>
      <c r="I11" s="423"/>
      <c r="J11" s="54"/>
    </row>
    <row r="12" spans="1:10" ht="24" customHeight="1">
      <c r="A12" s="419"/>
      <c r="B12" s="421"/>
      <c r="C12" s="61" t="s">
        <v>109</v>
      </c>
      <c r="D12" s="62" t="s">
        <v>74</v>
      </c>
      <c r="E12" s="62" t="s">
        <v>104</v>
      </c>
      <c r="F12" s="62" t="s">
        <v>105</v>
      </c>
      <c r="G12" s="63"/>
      <c r="H12" s="64">
        <v>1500</v>
      </c>
      <c r="I12" s="423"/>
      <c r="J12" s="54"/>
    </row>
    <row r="13" spans="1:10" ht="23.25" customHeight="1" thickBot="1">
      <c r="A13" s="425"/>
      <c r="B13" s="427"/>
      <c r="C13" s="65" t="s">
        <v>110</v>
      </c>
      <c r="D13" s="66" t="s">
        <v>18</v>
      </c>
      <c r="E13" s="66" t="s">
        <v>20</v>
      </c>
      <c r="F13" s="66" t="s">
        <v>111</v>
      </c>
      <c r="G13" s="67"/>
      <c r="H13" s="68">
        <v>525.05</v>
      </c>
      <c r="I13" s="435"/>
      <c r="J13" s="54"/>
    </row>
    <row r="14" spans="1:10" ht="22.5" customHeight="1">
      <c r="A14" s="437" t="s">
        <v>112</v>
      </c>
      <c r="B14" s="439">
        <f>7000+1200+2546.57</f>
        <v>10746.57</v>
      </c>
      <c r="C14" s="70" t="s">
        <v>113</v>
      </c>
      <c r="D14" s="71" t="s">
        <v>100</v>
      </c>
      <c r="E14" s="71" t="s">
        <v>101</v>
      </c>
      <c r="F14" s="72"/>
      <c r="G14" s="73" t="s">
        <v>114</v>
      </c>
      <c r="H14" s="74">
        <v>7000</v>
      </c>
      <c r="I14" s="441">
        <f>H14+H15</f>
        <v>10746.57</v>
      </c>
      <c r="J14" s="54"/>
    </row>
    <row r="15" spans="1:10" ht="26.25" customHeight="1" thickBot="1">
      <c r="A15" s="410"/>
      <c r="B15" s="413"/>
      <c r="C15" s="77" t="s">
        <v>115</v>
      </c>
      <c r="D15" s="62" t="s">
        <v>100</v>
      </c>
      <c r="E15" s="62" t="s">
        <v>101</v>
      </c>
      <c r="F15" s="78" t="s">
        <v>102</v>
      </c>
      <c r="G15" s="79"/>
      <c r="H15" s="80">
        <f>1200+2546.57</f>
        <v>3746.57</v>
      </c>
      <c r="I15" s="416"/>
      <c r="J15" s="54"/>
    </row>
    <row r="16" spans="1:10" ht="29.25" customHeight="1">
      <c r="A16" s="418" t="s">
        <v>116</v>
      </c>
      <c r="B16" s="420">
        <f>11626.24+3600</f>
        <v>15226.24</v>
      </c>
      <c r="C16" s="70" t="s">
        <v>117</v>
      </c>
      <c r="D16" s="73" t="s">
        <v>74</v>
      </c>
      <c r="E16" s="73" t="s">
        <v>104</v>
      </c>
      <c r="F16" s="72"/>
      <c r="G16" s="73" t="s">
        <v>114</v>
      </c>
      <c r="H16" s="74">
        <v>11626.24</v>
      </c>
      <c r="I16" s="428">
        <f>SUM(H16:H18)</f>
        <v>15226.24</v>
      </c>
      <c r="J16" s="54"/>
    </row>
    <row r="17" spans="1:10" ht="24" customHeight="1">
      <c r="A17" s="410"/>
      <c r="B17" s="453"/>
      <c r="C17" s="61" t="s">
        <v>118</v>
      </c>
      <c r="D17" s="62" t="s">
        <v>18</v>
      </c>
      <c r="E17" s="62" t="s">
        <v>20</v>
      </c>
      <c r="F17" s="83" t="s">
        <v>102</v>
      </c>
      <c r="G17" s="83"/>
      <c r="H17" s="76">
        <v>2030</v>
      </c>
      <c r="I17" s="454"/>
      <c r="J17" s="54"/>
    </row>
    <row r="18" spans="1:10" ht="19.5" customHeight="1" thickBot="1">
      <c r="A18" s="425"/>
      <c r="B18" s="427"/>
      <c r="C18" s="84" t="s">
        <v>118</v>
      </c>
      <c r="D18" s="85" t="s">
        <v>18</v>
      </c>
      <c r="E18" s="85" t="s">
        <v>20</v>
      </c>
      <c r="F18" s="66" t="s">
        <v>105</v>
      </c>
      <c r="G18" s="67"/>
      <c r="H18" s="68">
        <v>1570</v>
      </c>
      <c r="I18" s="431"/>
      <c r="J18" s="54"/>
    </row>
    <row r="19" spans="1:10" ht="29.25" customHeight="1" thickBot="1">
      <c r="A19" s="75" t="s">
        <v>119</v>
      </c>
      <c r="B19" s="86">
        <f>8727.24</f>
        <v>8727.24</v>
      </c>
      <c r="C19" s="87" t="s">
        <v>120</v>
      </c>
      <c r="D19" s="83" t="s">
        <v>100</v>
      </c>
      <c r="E19" s="83" t="s">
        <v>101</v>
      </c>
      <c r="F19" s="83" t="s">
        <v>111</v>
      </c>
      <c r="G19" s="88"/>
      <c r="H19" s="76">
        <v>8727.24</v>
      </c>
      <c r="I19" s="81">
        <f>H19</f>
        <v>8727.24</v>
      </c>
      <c r="J19" s="54"/>
    </row>
    <row r="20" spans="1:10" ht="24.75" customHeight="1">
      <c r="A20" s="418" t="s">
        <v>121</v>
      </c>
      <c r="B20" s="420">
        <f>8990+201.45</f>
        <v>9191.45</v>
      </c>
      <c r="C20" s="70" t="s">
        <v>122</v>
      </c>
      <c r="D20" s="73" t="s">
        <v>100</v>
      </c>
      <c r="E20" s="73" t="s">
        <v>101</v>
      </c>
      <c r="F20" s="73" t="s">
        <v>111</v>
      </c>
      <c r="G20" s="72"/>
      <c r="H20" s="74">
        <v>8990</v>
      </c>
      <c r="I20" s="428">
        <f>SUM(H20:H21)</f>
        <v>9191.45</v>
      </c>
      <c r="J20" s="54"/>
    </row>
    <row r="21" spans="1:10" ht="19.5" customHeight="1" thickBot="1">
      <c r="A21" s="449"/>
      <c r="B21" s="450"/>
      <c r="C21" s="89" t="s">
        <v>123</v>
      </c>
      <c r="D21" s="90" t="s">
        <v>100</v>
      </c>
      <c r="E21" s="90" t="s">
        <v>101</v>
      </c>
      <c r="F21" s="90" t="s">
        <v>102</v>
      </c>
      <c r="G21" s="91"/>
      <c r="H21" s="92">
        <v>201.45</v>
      </c>
      <c r="I21" s="451"/>
      <c r="J21" s="54"/>
    </row>
    <row r="22" spans="1:10" ht="27" customHeight="1" thickTop="1">
      <c r="A22" s="410" t="s">
        <v>124</v>
      </c>
      <c r="B22" s="413">
        <v>21818.09</v>
      </c>
      <c r="C22" s="77" t="s">
        <v>125</v>
      </c>
      <c r="D22" s="78" t="s">
        <v>100</v>
      </c>
      <c r="E22" s="78" t="s">
        <v>101</v>
      </c>
      <c r="F22" s="79"/>
      <c r="G22" s="78" t="s">
        <v>114</v>
      </c>
      <c r="H22" s="80">
        <f>6500+1500</f>
        <v>8000</v>
      </c>
      <c r="I22" s="452">
        <f>SUM(H22:H27)</f>
        <v>21800</v>
      </c>
      <c r="J22" s="54"/>
    </row>
    <row r="23" spans="1:10" ht="19.5" customHeight="1">
      <c r="A23" s="410"/>
      <c r="B23" s="413"/>
      <c r="C23" s="61" t="s">
        <v>126</v>
      </c>
      <c r="D23" s="62" t="s">
        <v>100</v>
      </c>
      <c r="E23" s="62" t="s">
        <v>101</v>
      </c>
      <c r="F23" s="62" t="s">
        <v>105</v>
      </c>
      <c r="G23" s="63"/>
      <c r="H23" s="64">
        <v>3500</v>
      </c>
      <c r="I23" s="452"/>
      <c r="J23" s="54"/>
    </row>
    <row r="24" spans="1:10" ht="19.5" customHeight="1">
      <c r="A24" s="410"/>
      <c r="B24" s="413"/>
      <c r="C24" s="61" t="s">
        <v>127</v>
      </c>
      <c r="D24" s="62" t="s">
        <v>18</v>
      </c>
      <c r="E24" s="62" t="s">
        <v>20</v>
      </c>
      <c r="F24" s="62" t="s">
        <v>102</v>
      </c>
      <c r="G24" s="63"/>
      <c r="H24" s="64">
        <v>600</v>
      </c>
      <c r="I24" s="452"/>
      <c r="J24" s="54"/>
    </row>
    <row r="25" spans="1:10" ht="19.5" customHeight="1">
      <c r="A25" s="410"/>
      <c r="B25" s="413"/>
      <c r="C25" s="61" t="s">
        <v>127</v>
      </c>
      <c r="D25" s="62" t="s">
        <v>18</v>
      </c>
      <c r="E25" s="62" t="s">
        <v>20</v>
      </c>
      <c r="F25" s="62" t="s">
        <v>105</v>
      </c>
      <c r="G25" s="63"/>
      <c r="H25" s="64">
        <v>600</v>
      </c>
      <c r="I25" s="452"/>
      <c r="J25" s="54"/>
    </row>
    <row r="26" spans="1:10" ht="26.25" customHeight="1">
      <c r="A26" s="410"/>
      <c r="B26" s="413"/>
      <c r="C26" s="61" t="s">
        <v>128</v>
      </c>
      <c r="D26" s="62" t="s">
        <v>74</v>
      </c>
      <c r="E26" s="62" t="s">
        <v>104</v>
      </c>
      <c r="F26" s="62" t="s">
        <v>105</v>
      </c>
      <c r="G26" s="63"/>
      <c r="H26" s="64">
        <v>3000</v>
      </c>
      <c r="I26" s="452"/>
      <c r="J26" s="54"/>
    </row>
    <row r="27" spans="1:10" ht="19.5" customHeight="1" thickBot="1">
      <c r="A27" s="410"/>
      <c r="B27" s="413"/>
      <c r="C27" s="93" t="s">
        <v>129</v>
      </c>
      <c r="D27" s="94" t="s">
        <v>74</v>
      </c>
      <c r="E27" s="94" t="s">
        <v>104</v>
      </c>
      <c r="F27" s="95"/>
      <c r="G27" s="94" t="s">
        <v>130</v>
      </c>
      <c r="H27" s="96">
        <v>6100</v>
      </c>
      <c r="I27" s="452"/>
      <c r="J27" s="54"/>
    </row>
    <row r="28" spans="1:10" ht="19.5" customHeight="1">
      <c r="A28" s="82" t="s">
        <v>131</v>
      </c>
      <c r="B28" s="97">
        <v>8773.66</v>
      </c>
      <c r="C28" s="70" t="s">
        <v>132</v>
      </c>
      <c r="D28" s="98" t="s">
        <v>100</v>
      </c>
      <c r="E28" s="98" t="s">
        <v>101</v>
      </c>
      <c r="F28" s="73" t="s">
        <v>111</v>
      </c>
      <c r="G28" s="72"/>
      <c r="H28" s="74">
        <v>8773.66</v>
      </c>
      <c r="I28" s="304">
        <f>H28</f>
        <v>8773.66</v>
      </c>
      <c r="J28" s="54"/>
    </row>
    <row r="29" spans="1:10" ht="19.5" customHeight="1">
      <c r="A29" s="432" t="s">
        <v>133</v>
      </c>
      <c r="B29" s="433">
        <f>1200+1800+7630.52</f>
        <v>10630.52</v>
      </c>
      <c r="C29" s="77" t="s">
        <v>115</v>
      </c>
      <c r="D29" s="78" t="s">
        <v>100</v>
      </c>
      <c r="E29" s="78" t="s">
        <v>101</v>
      </c>
      <c r="F29" s="78" t="s">
        <v>102</v>
      </c>
      <c r="G29" s="79"/>
      <c r="H29" s="80">
        <f>1200+1800</f>
        <v>3000</v>
      </c>
      <c r="I29" s="446">
        <f>SUM(H29:H30)</f>
        <v>10630.52</v>
      </c>
      <c r="J29" s="54"/>
    </row>
    <row r="30" spans="1:10" ht="21" customHeight="1" thickBot="1">
      <c r="A30" s="425"/>
      <c r="B30" s="427"/>
      <c r="C30" s="65" t="s">
        <v>134</v>
      </c>
      <c r="D30" s="66" t="s">
        <v>100</v>
      </c>
      <c r="E30" s="66" t="s">
        <v>101</v>
      </c>
      <c r="F30" s="67"/>
      <c r="G30" s="66" t="s">
        <v>114</v>
      </c>
      <c r="H30" s="68">
        <v>7630.52</v>
      </c>
      <c r="I30" s="447"/>
      <c r="J30" s="54"/>
    </row>
    <row r="31" spans="1:10" ht="19.5" customHeight="1">
      <c r="A31" s="418" t="s">
        <v>135</v>
      </c>
      <c r="B31" s="420">
        <f>1000+8098.61</f>
        <v>9098.61</v>
      </c>
      <c r="C31" s="70" t="s">
        <v>136</v>
      </c>
      <c r="D31" s="73" t="s">
        <v>137</v>
      </c>
      <c r="E31" s="73" t="s">
        <v>138</v>
      </c>
      <c r="F31" s="98"/>
      <c r="G31" s="73" t="s">
        <v>130</v>
      </c>
      <c r="H31" s="74">
        <v>1000</v>
      </c>
      <c r="I31" s="448">
        <f>SUM(H31:H32)</f>
        <v>9098.61</v>
      </c>
      <c r="J31" s="54"/>
    </row>
    <row r="32" spans="1:10" ht="30" customHeight="1" thickBot="1">
      <c r="A32" s="425"/>
      <c r="B32" s="427"/>
      <c r="C32" s="65" t="s">
        <v>139</v>
      </c>
      <c r="D32" s="66" t="s">
        <v>100</v>
      </c>
      <c r="E32" s="66" t="s">
        <v>101</v>
      </c>
      <c r="F32" s="66" t="s">
        <v>111</v>
      </c>
      <c r="G32" s="67"/>
      <c r="H32" s="68">
        <v>8098.61</v>
      </c>
      <c r="I32" s="447"/>
      <c r="J32" s="54"/>
    </row>
    <row r="33" spans="1:10" ht="19.5" customHeight="1">
      <c r="A33" s="437" t="s">
        <v>140</v>
      </c>
      <c r="B33" s="439">
        <f>4000+300+562.62+2000+1000+3000</f>
        <v>10862.619999999999</v>
      </c>
      <c r="C33" s="99" t="s">
        <v>141</v>
      </c>
      <c r="D33" s="71" t="s">
        <v>100</v>
      </c>
      <c r="E33" s="71" t="s">
        <v>101</v>
      </c>
      <c r="F33" s="71" t="s">
        <v>111</v>
      </c>
      <c r="G33" s="100"/>
      <c r="H33" s="69">
        <v>4000</v>
      </c>
      <c r="I33" s="441">
        <f>SUM(H33:H38)</f>
        <v>10862.619999999999</v>
      </c>
      <c r="J33" s="54"/>
    </row>
    <row r="34" spans="1:10" ht="27.75" customHeight="1">
      <c r="A34" s="410"/>
      <c r="B34" s="413"/>
      <c r="C34" s="93" t="s">
        <v>142</v>
      </c>
      <c r="D34" s="94" t="s">
        <v>100</v>
      </c>
      <c r="E34" s="94" t="s">
        <v>101</v>
      </c>
      <c r="F34" s="94" t="s">
        <v>111</v>
      </c>
      <c r="G34" s="95"/>
      <c r="H34" s="96">
        <v>300</v>
      </c>
      <c r="I34" s="416"/>
      <c r="J34" s="54"/>
    </row>
    <row r="35" spans="1:10" ht="19.5" customHeight="1">
      <c r="A35" s="410"/>
      <c r="B35" s="413"/>
      <c r="C35" s="93" t="s">
        <v>143</v>
      </c>
      <c r="D35" s="94" t="s">
        <v>100</v>
      </c>
      <c r="E35" s="94" t="s">
        <v>101</v>
      </c>
      <c r="F35" s="94" t="s">
        <v>111</v>
      </c>
      <c r="G35" s="95"/>
      <c r="H35" s="96">
        <v>562.62</v>
      </c>
      <c r="I35" s="416"/>
      <c r="J35" s="54"/>
    </row>
    <row r="36" spans="1:10" ht="19.5" customHeight="1">
      <c r="A36" s="410"/>
      <c r="B36" s="413"/>
      <c r="C36" s="61" t="s">
        <v>115</v>
      </c>
      <c r="D36" s="94" t="s">
        <v>100</v>
      </c>
      <c r="E36" s="94" t="s">
        <v>101</v>
      </c>
      <c r="F36" s="94" t="s">
        <v>102</v>
      </c>
      <c r="G36" s="95"/>
      <c r="H36" s="96">
        <f>2000+1000</f>
        <v>3000</v>
      </c>
      <c r="I36" s="416"/>
      <c r="J36" s="54"/>
    </row>
    <row r="37" spans="1:10" ht="19.5" customHeight="1">
      <c r="A37" s="410"/>
      <c r="B37" s="413"/>
      <c r="C37" s="93" t="s">
        <v>144</v>
      </c>
      <c r="D37" s="94" t="s">
        <v>18</v>
      </c>
      <c r="E37" s="94" t="s">
        <v>20</v>
      </c>
      <c r="F37" s="94" t="s">
        <v>102</v>
      </c>
      <c r="G37" s="95"/>
      <c r="H37" s="96">
        <v>1505</v>
      </c>
      <c r="I37" s="416"/>
      <c r="J37" s="54"/>
    </row>
    <row r="38" spans="1:10" ht="19.5" customHeight="1" thickBot="1">
      <c r="A38" s="411"/>
      <c r="B38" s="414"/>
      <c r="C38" s="65" t="s">
        <v>144</v>
      </c>
      <c r="D38" s="66" t="s">
        <v>18</v>
      </c>
      <c r="E38" s="66" t="s">
        <v>20</v>
      </c>
      <c r="F38" s="66" t="s">
        <v>105</v>
      </c>
      <c r="G38" s="67"/>
      <c r="H38" s="68">
        <v>1495</v>
      </c>
      <c r="I38" s="417"/>
      <c r="J38" s="54"/>
    </row>
    <row r="39" spans="1:10" ht="21" customHeight="1" thickBot="1">
      <c r="A39" s="101" t="s">
        <v>145</v>
      </c>
      <c r="B39" s="102">
        <v>14669.19</v>
      </c>
      <c r="C39" s="103" t="s">
        <v>146</v>
      </c>
      <c r="D39" s="104" t="s">
        <v>74</v>
      </c>
      <c r="E39" s="104" t="s">
        <v>104</v>
      </c>
      <c r="F39" s="105"/>
      <c r="G39" s="104" t="s">
        <v>114</v>
      </c>
      <c r="H39" s="106">
        <v>14669.19</v>
      </c>
      <c r="I39" s="107">
        <f>H39</f>
        <v>14669.19</v>
      </c>
      <c r="J39" s="54"/>
    </row>
    <row r="40" spans="1:10" ht="15.75" customHeight="1">
      <c r="A40" s="418" t="s">
        <v>147</v>
      </c>
      <c r="B40" s="420">
        <f>4524.11+8000+2500+2500</f>
        <v>17524.11</v>
      </c>
      <c r="C40" s="70" t="s">
        <v>144</v>
      </c>
      <c r="D40" s="73" t="s">
        <v>18</v>
      </c>
      <c r="E40" s="73" t="s">
        <v>20</v>
      </c>
      <c r="F40" s="73" t="s">
        <v>102</v>
      </c>
      <c r="G40" s="72"/>
      <c r="H40" s="74">
        <v>2310</v>
      </c>
      <c r="I40" s="428">
        <f>SUM(H40:H44)</f>
        <v>17524.11</v>
      </c>
      <c r="J40" s="54"/>
    </row>
    <row r="41" spans="1:10" ht="15.75" customHeight="1">
      <c r="A41" s="432"/>
      <c r="B41" s="433"/>
      <c r="C41" s="77" t="s">
        <v>144</v>
      </c>
      <c r="D41" s="78" t="s">
        <v>18</v>
      </c>
      <c r="E41" s="78" t="s">
        <v>20</v>
      </c>
      <c r="F41" s="78" t="s">
        <v>105</v>
      </c>
      <c r="G41" s="79"/>
      <c r="H41" s="80">
        <v>2214.11</v>
      </c>
      <c r="I41" s="445"/>
      <c r="J41" s="54"/>
    </row>
    <row r="42" spans="1:10" ht="19.5" customHeight="1">
      <c r="A42" s="419"/>
      <c r="B42" s="421"/>
      <c r="C42" s="61" t="s">
        <v>148</v>
      </c>
      <c r="D42" s="62" t="s">
        <v>137</v>
      </c>
      <c r="E42" s="62" t="s">
        <v>138</v>
      </c>
      <c r="F42" s="62"/>
      <c r="G42" s="108" t="s">
        <v>130</v>
      </c>
      <c r="H42" s="64">
        <v>8000</v>
      </c>
      <c r="I42" s="429"/>
      <c r="J42" s="54"/>
    </row>
    <row r="43" spans="1:10" ht="27" customHeight="1">
      <c r="A43" s="419"/>
      <c r="B43" s="421"/>
      <c r="C43" s="61" t="s">
        <v>149</v>
      </c>
      <c r="D43" s="62" t="s">
        <v>74</v>
      </c>
      <c r="E43" s="62" t="s">
        <v>104</v>
      </c>
      <c r="F43" s="62" t="s">
        <v>102</v>
      </c>
      <c r="G43" s="63"/>
      <c r="H43" s="64">
        <v>2500</v>
      </c>
      <c r="I43" s="429"/>
      <c r="J43" s="54"/>
    </row>
    <row r="44" spans="1:10" ht="16.5" customHeight="1" thickBot="1">
      <c r="A44" s="425"/>
      <c r="B44" s="427"/>
      <c r="C44" s="65" t="s">
        <v>150</v>
      </c>
      <c r="D44" s="66" t="s">
        <v>74</v>
      </c>
      <c r="E44" s="66" t="s">
        <v>104</v>
      </c>
      <c r="F44" s="66" t="s">
        <v>102</v>
      </c>
      <c r="G44" s="67"/>
      <c r="H44" s="68">
        <v>2500</v>
      </c>
      <c r="I44" s="431"/>
      <c r="J44" s="54"/>
    </row>
    <row r="45" spans="1:10" ht="15.75" customHeight="1">
      <c r="A45" s="437" t="s">
        <v>151</v>
      </c>
      <c r="B45" s="439">
        <f>17000+1545.38</f>
        <v>18545.38</v>
      </c>
      <c r="C45" s="70" t="s">
        <v>152</v>
      </c>
      <c r="D45" s="73" t="s">
        <v>100</v>
      </c>
      <c r="E45" s="73" t="s">
        <v>101</v>
      </c>
      <c r="F45" s="73" t="s">
        <v>111</v>
      </c>
      <c r="G45" s="73"/>
      <c r="H45" s="74">
        <v>17000</v>
      </c>
      <c r="I45" s="441">
        <f>H45+H46</f>
        <v>18545.38</v>
      </c>
      <c r="J45" s="54"/>
    </row>
    <row r="46" spans="1:10" ht="15.75" customHeight="1" thickBot="1">
      <c r="A46" s="438"/>
      <c r="B46" s="440"/>
      <c r="C46" s="89" t="s">
        <v>153</v>
      </c>
      <c r="D46" s="90" t="s">
        <v>100</v>
      </c>
      <c r="E46" s="90" t="s">
        <v>101</v>
      </c>
      <c r="F46" s="90" t="s">
        <v>102</v>
      </c>
      <c r="G46" s="91"/>
      <c r="H46" s="92">
        <v>1545.38</v>
      </c>
      <c r="I46" s="442"/>
      <c r="J46" s="54"/>
    </row>
    <row r="47" spans="1:10" ht="19.5" customHeight="1" thickTop="1">
      <c r="A47" s="432" t="s">
        <v>154</v>
      </c>
      <c r="B47" s="443">
        <f>2000+6704.03</f>
        <v>8704.029999999999</v>
      </c>
      <c r="C47" s="77" t="s">
        <v>155</v>
      </c>
      <c r="D47" s="78" t="s">
        <v>74</v>
      </c>
      <c r="E47" s="78" t="s">
        <v>104</v>
      </c>
      <c r="F47" s="78" t="s">
        <v>102</v>
      </c>
      <c r="G47" s="79"/>
      <c r="H47" s="80">
        <v>2000</v>
      </c>
      <c r="I47" s="434">
        <f>H47+H48</f>
        <v>8704.029999999999</v>
      </c>
      <c r="J47" s="54"/>
    </row>
    <row r="48" spans="1:10" ht="17.25" customHeight="1" thickBot="1">
      <c r="A48" s="425"/>
      <c r="B48" s="444"/>
      <c r="C48" s="65" t="s">
        <v>156</v>
      </c>
      <c r="D48" s="66" t="s">
        <v>137</v>
      </c>
      <c r="E48" s="66" t="s">
        <v>138</v>
      </c>
      <c r="F48" s="66"/>
      <c r="G48" s="109" t="s">
        <v>130</v>
      </c>
      <c r="H48" s="68">
        <v>6704.03</v>
      </c>
      <c r="I48" s="435"/>
      <c r="J48" s="54"/>
    </row>
    <row r="49" spans="1:10" ht="18" customHeight="1">
      <c r="A49" s="418" t="s">
        <v>157</v>
      </c>
      <c r="B49" s="420">
        <f>2500+2500+4000+8268.79</f>
        <v>17268.79</v>
      </c>
      <c r="C49" s="110" t="s">
        <v>158</v>
      </c>
      <c r="D49" s="98" t="s">
        <v>159</v>
      </c>
      <c r="E49" s="98" t="s">
        <v>160</v>
      </c>
      <c r="F49" s="98" t="s">
        <v>111</v>
      </c>
      <c r="G49" s="111"/>
      <c r="H49" s="112">
        <v>2500</v>
      </c>
      <c r="I49" s="422">
        <f>SUM(H49:H53)</f>
        <v>17268.79</v>
      </c>
      <c r="J49" s="54"/>
    </row>
    <row r="50" spans="1:10" ht="18" customHeight="1">
      <c r="A50" s="432"/>
      <c r="B50" s="433"/>
      <c r="C50" s="61" t="s">
        <v>161</v>
      </c>
      <c r="D50" s="62" t="s">
        <v>18</v>
      </c>
      <c r="E50" s="62" t="s">
        <v>20</v>
      </c>
      <c r="F50" s="113" t="s">
        <v>102</v>
      </c>
      <c r="G50" s="114"/>
      <c r="H50" s="115">
        <v>1200</v>
      </c>
      <c r="I50" s="434"/>
      <c r="J50" s="54"/>
    </row>
    <row r="51" spans="1:10" ht="18.75" customHeight="1">
      <c r="A51" s="419"/>
      <c r="B51" s="421"/>
      <c r="C51" s="61" t="s">
        <v>161</v>
      </c>
      <c r="D51" s="62" t="s">
        <v>18</v>
      </c>
      <c r="E51" s="62" t="s">
        <v>20</v>
      </c>
      <c r="F51" s="62" t="s">
        <v>105</v>
      </c>
      <c r="G51" s="63"/>
      <c r="H51" s="64">
        <v>1300</v>
      </c>
      <c r="I51" s="423"/>
      <c r="J51" s="54"/>
    </row>
    <row r="52" spans="1:10" ht="26.25" customHeight="1">
      <c r="A52" s="419"/>
      <c r="B52" s="421"/>
      <c r="C52" s="61" t="s">
        <v>162</v>
      </c>
      <c r="D52" s="62" t="s">
        <v>74</v>
      </c>
      <c r="E52" s="62" t="s">
        <v>104</v>
      </c>
      <c r="F52" s="63"/>
      <c r="G52" s="62" t="s">
        <v>114</v>
      </c>
      <c r="H52" s="64">
        <v>4000</v>
      </c>
      <c r="I52" s="423"/>
      <c r="J52" s="54"/>
    </row>
    <row r="53" spans="1:10" ht="19.5" customHeight="1" thickBot="1">
      <c r="A53" s="424"/>
      <c r="B53" s="426"/>
      <c r="C53" s="93" t="s">
        <v>120</v>
      </c>
      <c r="D53" s="94" t="s">
        <v>100</v>
      </c>
      <c r="E53" s="94" t="s">
        <v>101</v>
      </c>
      <c r="F53" s="94" t="s">
        <v>111</v>
      </c>
      <c r="G53" s="95"/>
      <c r="H53" s="96">
        <v>8268.79</v>
      </c>
      <c r="I53" s="436"/>
      <c r="J53" s="54"/>
    </row>
    <row r="54" spans="1:10" ht="19.5" customHeight="1">
      <c r="A54" s="418" t="s">
        <v>163</v>
      </c>
      <c r="B54" s="420">
        <f>20000+2537.62</f>
        <v>22537.62</v>
      </c>
      <c r="C54" s="70" t="s">
        <v>120</v>
      </c>
      <c r="D54" s="73" t="s">
        <v>100</v>
      </c>
      <c r="E54" s="73" t="s">
        <v>101</v>
      </c>
      <c r="F54" s="73" t="s">
        <v>111</v>
      </c>
      <c r="G54" s="72"/>
      <c r="H54" s="74">
        <v>20000</v>
      </c>
      <c r="I54" s="428">
        <f>SUM(H54:H55)</f>
        <v>22537.62</v>
      </c>
      <c r="J54" s="54"/>
    </row>
    <row r="55" spans="1:10" ht="19.5" customHeight="1" thickBot="1">
      <c r="A55" s="425"/>
      <c r="B55" s="427"/>
      <c r="C55" s="65" t="s">
        <v>164</v>
      </c>
      <c r="D55" s="66" t="s">
        <v>100</v>
      </c>
      <c r="E55" s="66" t="s">
        <v>101</v>
      </c>
      <c r="F55" s="66" t="s">
        <v>102</v>
      </c>
      <c r="G55" s="67"/>
      <c r="H55" s="68">
        <v>2537.62</v>
      </c>
      <c r="I55" s="431"/>
      <c r="J55" s="54"/>
    </row>
    <row r="56" spans="1:10" ht="19.5" customHeight="1">
      <c r="A56" s="418" t="s">
        <v>165</v>
      </c>
      <c r="B56" s="420">
        <f>5000+7500+4000+1650.8</f>
        <v>18150.8</v>
      </c>
      <c r="C56" s="70" t="s">
        <v>166</v>
      </c>
      <c r="D56" s="73" t="s">
        <v>74</v>
      </c>
      <c r="E56" s="73" t="s">
        <v>104</v>
      </c>
      <c r="F56" s="73" t="s">
        <v>111</v>
      </c>
      <c r="G56" s="72"/>
      <c r="H56" s="74">
        <v>5000</v>
      </c>
      <c r="I56" s="428">
        <f>SUM(H56:H60)</f>
        <v>18150.8</v>
      </c>
      <c r="J56" s="54"/>
    </row>
    <row r="57" spans="1:10" ht="19.5" customHeight="1">
      <c r="A57" s="419"/>
      <c r="B57" s="421"/>
      <c r="C57" s="61" t="s">
        <v>167</v>
      </c>
      <c r="D57" s="62" t="s">
        <v>100</v>
      </c>
      <c r="E57" s="62" t="s">
        <v>101</v>
      </c>
      <c r="F57" s="62" t="s">
        <v>111</v>
      </c>
      <c r="G57" s="63"/>
      <c r="H57" s="64">
        <v>7500</v>
      </c>
      <c r="I57" s="429"/>
      <c r="J57" s="54"/>
    </row>
    <row r="58" spans="1:10" ht="19.5" customHeight="1">
      <c r="A58" s="419"/>
      <c r="B58" s="421"/>
      <c r="C58" s="61" t="s">
        <v>168</v>
      </c>
      <c r="D58" s="62" t="s">
        <v>137</v>
      </c>
      <c r="E58" s="62" t="s">
        <v>138</v>
      </c>
      <c r="F58" s="108"/>
      <c r="G58" s="62" t="s">
        <v>130</v>
      </c>
      <c r="H58" s="64">
        <v>4000</v>
      </c>
      <c r="I58" s="429"/>
      <c r="J58" s="54"/>
    </row>
    <row r="59" spans="1:10" ht="19.5" customHeight="1">
      <c r="A59" s="424"/>
      <c r="B59" s="426"/>
      <c r="C59" s="93" t="s">
        <v>169</v>
      </c>
      <c r="D59" s="94" t="s">
        <v>18</v>
      </c>
      <c r="E59" s="94" t="s">
        <v>20</v>
      </c>
      <c r="F59" s="116" t="s">
        <v>102</v>
      </c>
      <c r="G59" s="94"/>
      <c r="H59" s="96">
        <v>790</v>
      </c>
      <c r="I59" s="430"/>
      <c r="J59" s="54"/>
    </row>
    <row r="60" spans="1:10" ht="19.5" customHeight="1" thickBot="1">
      <c r="A60" s="425"/>
      <c r="B60" s="427"/>
      <c r="C60" s="65" t="s">
        <v>169</v>
      </c>
      <c r="D60" s="66" t="s">
        <v>18</v>
      </c>
      <c r="E60" s="66" t="s">
        <v>20</v>
      </c>
      <c r="F60" s="66" t="s">
        <v>105</v>
      </c>
      <c r="G60" s="67"/>
      <c r="H60" s="68">
        <v>860.8</v>
      </c>
      <c r="I60" s="431"/>
      <c r="J60" s="54"/>
    </row>
    <row r="61" spans="1:10" ht="19.5" customHeight="1">
      <c r="A61" s="432" t="s">
        <v>170</v>
      </c>
      <c r="B61" s="433">
        <f>2400+1500+500+1000+800+700+15310.74+1000</f>
        <v>23210.739999999998</v>
      </c>
      <c r="C61" s="77" t="s">
        <v>171</v>
      </c>
      <c r="D61" s="78" t="s">
        <v>18</v>
      </c>
      <c r="E61" s="78" t="s">
        <v>20</v>
      </c>
      <c r="F61" s="78" t="s">
        <v>102</v>
      </c>
      <c r="G61" s="79"/>
      <c r="H61" s="80">
        <v>1200</v>
      </c>
      <c r="I61" s="434">
        <f>SUM(H61:H69)</f>
        <v>23210.739999999998</v>
      </c>
      <c r="J61" s="54"/>
    </row>
    <row r="62" spans="1:10" ht="19.5" customHeight="1">
      <c r="A62" s="432"/>
      <c r="B62" s="433"/>
      <c r="C62" s="77" t="s">
        <v>171</v>
      </c>
      <c r="D62" s="78" t="s">
        <v>18</v>
      </c>
      <c r="E62" s="78" t="s">
        <v>20</v>
      </c>
      <c r="F62" s="78" t="s">
        <v>105</v>
      </c>
      <c r="G62" s="79"/>
      <c r="H62" s="80">
        <v>1200</v>
      </c>
      <c r="I62" s="434"/>
      <c r="J62" s="54"/>
    </row>
    <row r="63" spans="1:10" ht="27.75" customHeight="1">
      <c r="A63" s="419"/>
      <c r="B63" s="421"/>
      <c r="C63" s="61" t="s">
        <v>172</v>
      </c>
      <c r="D63" s="108" t="s">
        <v>159</v>
      </c>
      <c r="E63" s="108" t="s">
        <v>160</v>
      </c>
      <c r="F63" s="108" t="s">
        <v>173</v>
      </c>
      <c r="G63" s="117"/>
      <c r="H63" s="118">
        <v>1500</v>
      </c>
      <c r="I63" s="423"/>
      <c r="J63" s="54"/>
    </row>
    <row r="64" spans="1:10" ht="19.5" customHeight="1">
      <c r="A64" s="419"/>
      <c r="B64" s="421"/>
      <c r="C64" s="61" t="s">
        <v>174</v>
      </c>
      <c r="D64" s="62" t="s">
        <v>175</v>
      </c>
      <c r="E64" s="62" t="s">
        <v>176</v>
      </c>
      <c r="F64" s="62" t="s">
        <v>102</v>
      </c>
      <c r="G64" s="63"/>
      <c r="H64" s="64">
        <v>500</v>
      </c>
      <c r="I64" s="423"/>
      <c r="J64" s="54"/>
    </row>
    <row r="65" spans="1:10" ht="19.5" customHeight="1">
      <c r="A65" s="419"/>
      <c r="B65" s="421"/>
      <c r="C65" s="61" t="s">
        <v>177</v>
      </c>
      <c r="D65" s="62" t="s">
        <v>178</v>
      </c>
      <c r="E65" s="62" t="s">
        <v>179</v>
      </c>
      <c r="F65" s="62" t="s">
        <v>102</v>
      </c>
      <c r="G65" s="63"/>
      <c r="H65" s="64">
        <v>1000</v>
      </c>
      <c r="I65" s="423"/>
      <c r="J65" s="54"/>
    </row>
    <row r="66" spans="1:10" ht="19.5" customHeight="1">
      <c r="A66" s="419"/>
      <c r="B66" s="421"/>
      <c r="C66" s="61" t="s">
        <v>180</v>
      </c>
      <c r="D66" s="62" t="s">
        <v>74</v>
      </c>
      <c r="E66" s="62" t="s">
        <v>104</v>
      </c>
      <c r="F66" s="62" t="s">
        <v>102</v>
      </c>
      <c r="G66" s="63"/>
      <c r="H66" s="64">
        <v>800</v>
      </c>
      <c r="I66" s="423"/>
      <c r="J66" s="54"/>
    </row>
    <row r="67" spans="1:10" ht="19.5" customHeight="1">
      <c r="A67" s="419"/>
      <c r="B67" s="421"/>
      <c r="C67" s="61" t="s">
        <v>181</v>
      </c>
      <c r="D67" s="62" t="s">
        <v>100</v>
      </c>
      <c r="E67" s="62" t="s">
        <v>182</v>
      </c>
      <c r="F67" s="62" t="s">
        <v>111</v>
      </c>
      <c r="G67" s="63"/>
      <c r="H67" s="64">
        <v>700</v>
      </c>
      <c r="I67" s="423"/>
      <c r="J67" s="54"/>
    </row>
    <row r="68" spans="1:10" ht="15.75" customHeight="1">
      <c r="A68" s="419"/>
      <c r="B68" s="421"/>
      <c r="C68" s="61" t="s">
        <v>183</v>
      </c>
      <c r="D68" s="62" t="s">
        <v>100</v>
      </c>
      <c r="E68" s="62" t="s">
        <v>101</v>
      </c>
      <c r="F68" s="62" t="s">
        <v>111</v>
      </c>
      <c r="G68" s="63"/>
      <c r="H68" s="64">
        <v>15310.74</v>
      </c>
      <c r="I68" s="423"/>
      <c r="J68" s="54"/>
    </row>
    <row r="69" spans="1:10" ht="19.5" customHeight="1" thickBot="1">
      <c r="A69" s="425"/>
      <c r="B69" s="427"/>
      <c r="C69" s="65" t="s">
        <v>184</v>
      </c>
      <c r="D69" s="66" t="s">
        <v>100</v>
      </c>
      <c r="E69" s="66" t="s">
        <v>185</v>
      </c>
      <c r="F69" s="66" t="s">
        <v>102</v>
      </c>
      <c r="G69" s="67"/>
      <c r="H69" s="68">
        <v>1000</v>
      </c>
      <c r="I69" s="435"/>
      <c r="J69" s="54"/>
    </row>
    <row r="70" spans="1:10" ht="28.5" customHeight="1" thickBot="1">
      <c r="A70" s="75" t="s">
        <v>186</v>
      </c>
      <c r="B70" s="86">
        <f>14019.28</f>
        <v>14019.28</v>
      </c>
      <c r="C70" s="87" t="s">
        <v>187</v>
      </c>
      <c r="D70" s="83" t="s">
        <v>100</v>
      </c>
      <c r="E70" s="83" t="s">
        <v>101</v>
      </c>
      <c r="F70" s="88"/>
      <c r="G70" s="83" t="s">
        <v>114</v>
      </c>
      <c r="H70" s="76">
        <v>14019.28</v>
      </c>
      <c r="I70" s="81">
        <f>H70</f>
        <v>14019.28</v>
      </c>
      <c r="J70" s="54"/>
    </row>
    <row r="71" spans="1:12" ht="24.75" customHeight="1" thickBot="1">
      <c r="A71" s="119" t="s">
        <v>188</v>
      </c>
      <c r="B71" s="120">
        <v>8727.24</v>
      </c>
      <c r="C71" s="121" t="s">
        <v>146</v>
      </c>
      <c r="D71" s="122" t="s">
        <v>74</v>
      </c>
      <c r="E71" s="122" t="s">
        <v>104</v>
      </c>
      <c r="F71" s="123"/>
      <c r="G71" s="122" t="s">
        <v>114</v>
      </c>
      <c r="H71" s="124">
        <v>8717.6</v>
      </c>
      <c r="I71" s="125">
        <f>H71</f>
        <v>8717.6</v>
      </c>
      <c r="J71" s="54"/>
      <c r="K71" s="60"/>
      <c r="L71" s="60"/>
    </row>
    <row r="72" spans="1:10" ht="27.75" customHeight="1" thickTop="1">
      <c r="A72" s="409" t="s">
        <v>189</v>
      </c>
      <c r="B72" s="412">
        <f>5000+4324.9+3000</f>
        <v>12324.9</v>
      </c>
      <c r="C72" s="55" t="s">
        <v>190</v>
      </c>
      <c r="D72" s="56" t="s">
        <v>74</v>
      </c>
      <c r="E72" s="56" t="s">
        <v>104</v>
      </c>
      <c r="F72" s="57"/>
      <c r="G72" s="56" t="s">
        <v>114</v>
      </c>
      <c r="H72" s="58">
        <v>5000</v>
      </c>
      <c r="I72" s="415">
        <f>H72+H73+H74</f>
        <v>12324.9</v>
      </c>
      <c r="J72" s="54"/>
    </row>
    <row r="73" spans="1:10" ht="22.5" customHeight="1">
      <c r="A73" s="410"/>
      <c r="B73" s="413"/>
      <c r="C73" s="61" t="s">
        <v>191</v>
      </c>
      <c r="D73" s="62" t="s">
        <v>178</v>
      </c>
      <c r="E73" s="62" t="s">
        <v>179</v>
      </c>
      <c r="F73" s="63"/>
      <c r="G73" s="62" t="s">
        <v>114</v>
      </c>
      <c r="H73" s="64">
        <v>4324.9</v>
      </c>
      <c r="I73" s="416"/>
      <c r="J73" s="54"/>
    </row>
    <row r="74" spans="1:10" ht="19.5" customHeight="1" thickBot="1">
      <c r="A74" s="411"/>
      <c r="B74" s="414"/>
      <c r="C74" s="65" t="s">
        <v>192</v>
      </c>
      <c r="D74" s="66" t="s">
        <v>100</v>
      </c>
      <c r="E74" s="66" t="s">
        <v>101</v>
      </c>
      <c r="F74" s="66" t="s">
        <v>102</v>
      </c>
      <c r="G74" s="67"/>
      <c r="H74" s="68">
        <v>3000</v>
      </c>
      <c r="I74" s="417"/>
      <c r="J74" s="54"/>
    </row>
    <row r="75" spans="1:10" ht="19.5" customHeight="1">
      <c r="A75" s="418" t="s">
        <v>193</v>
      </c>
      <c r="B75" s="420">
        <f>4349.3+1092+1769+1586+3203.65</f>
        <v>11999.949999999999</v>
      </c>
      <c r="C75" s="70" t="s">
        <v>194</v>
      </c>
      <c r="D75" s="73" t="s">
        <v>100</v>
      </c>
      <c r="E75" s="73" t="s">
        <v>101</v>
      </c>
      <c r="F75" s="72"/>
      <c r="G75" s="73" t="s">
        <v>130</v>
      </c>
      <c r="H75" s="74">
        <v>4349.3</v>
      </c>
      <c r="I75" s="422">
        <f>SUM(H75:H76)</f>
        <v>11999.95</v>
      </c>
      <c r="J75" s="54"/>
    </row>
    <row r="76" spans="1:10" ht="22.5" customHeight="1" thickBot="1">
      <c r="A76" s="419"/>
      <c r="B76" s="421"/>
      <c r="C76" s="77" t="s">
        <v>115</v>
      </c>
      <c r="D76" s="62" t="s">
        <v>100</v>
      </c>
      <c r="E76" s="62" t="s">
        <v>101</v>
      </c>
      <c r="F76" s="62" t="s">
        <v>102</v>
      </c>
      <c r="G76" s="63"/>
      <c r="H76" s="64">
        <f>1092+1769+1586+3203.65</f>
        <v>7650.65</v>
      </c>
      <c r="I76" s="423"/>
      <c r="J76" s="54"/>
    </row>
    <row r="77" spans="1:10" ht="19.5" customHeight="1" thickBot="1" thickTop="1">
      <c r="A77" s="126" t="s">
        <v>86</v>
      </c>
      <c r="B77" s="127">
        <f>SUM(B6:B76)</f>
        <v>315782.08</v>
      </c>
      <c r="C77" s="128"/>
      <c r="D77" s="129"/>
      <c r="E77" s="129"/>
      <c r="F77" s="130">
        <f>SUM(H6:H76)-H75-H73-H72-H71-H52-H39-H30-H27-H22-H16-H14-H58-H48-H42-H31</f>
        <v>214632.57000000004</v>
      </c>
      <c r="G77" s="131">
        <f>H75+H73+H72+H71+H58+H52+H48+H42+H39+H31+H30+H27+H22+H16+H14+H70</f>
        <v>115141.06000000001</v>
      </c>
      <c r="H77" s="132"/>
      <c r="I77" s="133">
        <f>SUM(I6:I76)</f>
        <v>315754.35000000003</v>
      </c>
      <c r="J77" s="54"/>
    </row>
    <row r="78" spans="2:9" ht="19.5" customHeight="1" thickTop="1">
      <c r="B78" s="134"/>
      <c r="C78" s="134"/>
      <c r="D78" s="134"/>
      <c r="E78" s="134"/>
      <c r="F78" s="134"/>
      <c r="G78" s="134"/>
      <c r="H78" s="134"/>
      <c r="I78" s="134"/>
    </row>
  </sheetData>
  <mergeCells count="54">
    <mergeCell ref="A1:C1"/>
    <mergeCell ref="D2:I2"/>
    <mergeCell ref="A3:I3"/>
    <mergeCell ref="A6:A13"/>
    <mergeCell ref="B6:B13"/>
    <mergeCell ref="I6:I13"/>
    <mergeCell ref="A14:A15"/>
    <mergeCell ref="B14:B15"/>
    <mergeCell ref="I14:I15"/>
    <mergeCell ref="A16:A18"/>
    <mergeCell ref="B16:B18"/>
    <mergeCell ref="I16:I18"/>
    <mergeCell ref="A20:A21"/>
    <mergeCell ref="B20:B21"/>
    <mergeCell ref="I20:I21"/>
    <mergeCell ref="A22:A27"/>
    <mergeCell ref="B22:B27"/>
    <mergeCell ref="I22:I27"/>
    <mergeCell ref="A29:A30"/>
    <mergeCell ref="B29:B30"/>
    <mergeCell ref="I29:I30"/>
    <mergeCell ref="A31:A32"/>
    <mergeCell ref="B31:B32"/>
    <mergeCell ref="I31:I32"/>
    <mergeCell ref="A33:A38"/>
    <mergeCell ref="B33:B38"/>
    <mergeCell ref="I33:I38"/>
    <mergeCell ref="A40:A44"/>
    <mergeCell ref="B40:B44"/>
    <mergeCell ref="I40:I44"/>
    <mergeCell ref="A45:A46"/>
    <mergeCell ref="B45:B46"/>
    <mergeCell ref="I45:I46"/>
    <mergeCell ref="A47:A48"/>
    <mergeCell ref="B47:B48"/>
    <mergeCell ref="I47:I48"/>
    <mergeCell ref="A49:A53"/>
    <mergeCell ref="B49:B53"/>
    <mergeCell ref="I49:I53"/>
    <mergeCell ref="A54:A55"/>
    <mergeCell ref="B54:B55"/>
    <mergeCell ref="I54:I55"/>
    <mergeCell ref="A56:A60"/>
    <mergeCell ref="B56:B60"/>
    <mergeCell ref="I56:I60"/>
    <mergeCell ref="A61:A69"/>
    <mergeCell ref="B61:B69"/>
    <mergeCell ref="I61:I69"/>
    <mergeCell ref="A72:A74"/>
    <mergeCell ref="B72:B74"/>
    <mergeCell ref="I72:I74"/>
    <mergeCell ref="A75:A76"/>
    <mergeCell ref="B75:B76"/>
    <mergeCell ref="I75:I7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2010-12-15T10:09:59Z</cp:lastPrinted>
  <dcterms:created xsi:type="dcterms:W3CDTF">2010-12-13T13:30:08Z</dcterms:created>
  <dcterms:modified xsi:type="dcterms:W3CDTF">2010-12-15T10:10:05Z</dcterms:modified>
  <cp:category/>
  <cp:version/>
  <cp:contentType/>
  <cp:contentStatus/>
</cp:coreProperties>
</file>