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Załącznik nr 1" sheetId="1" r:id="rId1"/>
    <sheet name="załacznik nr 2" sheetId="2" r:id="rId2"/>
    <sheet name="załacznik nr 3" sheetId="3" r:id="rId3"/>
    <sheet name="załacznik nr 4" sheetId="4" r:id="rId4"/>
    <sheet name="załacznik nr 5 " sheetId="5" r:id="rId5"/>
  </sheets>
  <definedNames>
    <definedName name="_xlnm.Print_Titles" localSheetId="2">'załacznik nr 3'!$5:$5</definedName>
    <definedName name="_xlnm.Print_Titles" localSheetId="4">'załacznik nr 5 '!$7:$8</definedName>
  </definedNames>
  <calcPr fullCalcOnLoad="1"/>
</workbook>
</file>

<file path=xl/sharedStrings.xml><?xml version="1.0" encoding="utf-8"?>
<sst xmlns="http://schemas.openxmlformats.org/spreadsheetml/2006/main" count="666" uniqueCount="335">
  <si>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</si>
  <si>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</si>
  <si>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</si>
  <si>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</si>
  <si>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</si>
  <si>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</si>
  <si>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</si>
  <si>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</si>
  <si>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0970</t>
  </si>
  <si>
    <t>Wpływy z różnych dochodów</t>
  </si>
  <si>
    <t>01095</t>
  </si>
  <si>
    <t>Pozostała działalność</t>
  </si>
  <si>
    <t>0770</t>
  </si>
  <si>
    <t>Wpłaty z tytułu odpłatnego nabycia prawa własności oraz prawa użytkowania wieczystego nieruchomości</t>
  </si>
  <si>
    <t>750</t>
  </si>
  <si>
    <t>Administracja publiczna</t>
  </si>
  <si>
    <t>75023</t>
  </si>
  <si>
    <t>Urzędy gmin (miast i miast na prawach powiatu)</t>
  </si>
  <si>
    <t>0830</t>
  </si>
  <si>
    <t>Wpływy z usług</t>
  </si>
  <si>
    <t>75095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</si>
  <si>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</si>
  <si>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</si>
  <si>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</si>
  <si>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</si>
  <si>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0690</t>
  </si>
  <si>
    <t>Wpływy z różnych opłat</t>
  </si>
  <si>
    <t>75616</t>
  </si>
  <si>
    <t>Wpływy z podatku rolnego, podatku leśnego, podatku od spadków i darowizn, podatku od czynności cywilno-prawnych oraz podatków i opłat lokalnych od osób fizycznych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</si>
  <si>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</si>
  <si>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</si>
  <si>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</si>
  <si>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</si>
  <si>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</si>
  <si>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</si>
  <si>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</si>
  <si>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</si>
  <si>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</si>
  <si>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</si>
  <si>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</si>
  <si>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</si>
  <si>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</si>
  <si>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</si>
  <si>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</si>
  <si>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</si>
  <si>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</si>
  <si>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</si>
  <si>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</si>
  <si>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</si>
  <si>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0020</t>
  </si>
  <si>
    <t>Podatek dochodowy od osób prawnych</t>
  </si>
  <si>
    <t>758</t>
  </si>
  <si>
    <t>Różne rozliczenia</t>
  </si>
  <si>
    <t>75814</t>
  </si>
  <si>
    <t>Różne rozliczenia finansowe</t>
  </si>
  <si>
    <t>0920</t>
  </si>
  <si>
    <t>Pozostałe odsetki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</si>
  <si>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</si>
  <si>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</si>
  <si>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</si>
  <si>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</si>
  <si>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</si>
  <si>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</si>
  <si>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Załącznik Nr 1 do Uchwały Rady Gminy Chojnów</t>
  </si>
  <si>
    <t>DOCHODY</t>
  </si>
  <si>
    <t>Zmniejszenia</t>
  </si>
  <si>
    <t>Zwiększenia</t>
  </si>
  <si>
    <t>Razem</t>
  </si>
  <si>
    <t>Przychody z zaciągniętych pożyczek i kredytów na rynku krajowym</t>
  </si>
  <si>
    <t>RAZEM</t>
  </si>
  <si>
    <t>01008</t>
  </si>
  <si>
    <t>Melioracje wodne</t>
  </si>
  <si>
    <t>4210</t>
  </si>
  <si>
    <t>Zakup materiałów i wyposażenia</t>
  </si>
  <si>
    <t>4260</t>
  </si>
  <si>
    <t>Zakup energii</t>
  </si>
  <si>
    <t>4270</t>
  </si>
  <si>
    <t>Zakup usług remontowych</t>
  </si>
  <si>
    <t>6050</t>
  </si>
  <si>
    <t>Wydatki inwestycyjne jednostek budżetowych</t>
  </si>
  <si>
    <t>4520</t>
  </si>
  <si>
    <t>Opłaty na rzecz budżetów jednostek samorządu terytorialnego</t>
  </si>
  <si>
    <t>600</t>
  </si>
  <si>
    <t>60016</t>
  </si>
  <si>
    <t>Drogi publiczne gminne</t>
  </si>
  <si>
    <t>4300</t>
  </si>
  <si>
    <t>Zakup usług pozostałych</t>
  </si>
  <si>
    <t>700</t>
  </si>
  <si>
    <t>70005</t>
  </si>
  <si>
    <t>Gospodarka gruntami i nieruchomościami</t>
  </si>
  <si>
    <t>70095</t>
  </si>
  <si>
    <t>4110</t>
  </si>
  <si>
    <t>Składki na ubezpieczenia społeczne</t>
  </si>
  <si>
    <t>4280</t>
  </si>
  <si>
    <t>Zakup usług zdrowotnych</t>
  </si>
  <si>
    <t>4440</t>
  </si>
  <si>
    <t>Odpisy na zakładowy fundusz świadczeń socjalnych</t>
  </si>
  <si>
    <t>710</t>
  </si>
  <si>
    <t>71004</t>
  </si>
  <si>
    <t>Plany zagospodarowania przestrzennego</t>
  </si>
  <si>
    <t>4170</t>
  </si>
  <si>
    <t>Wynagrodzenia bezosobowe</t>
  </si>
  <si>
    <t>75009</t>
  </si>
  <si>
    <t>Urzędy skarbowe</t>
  </si>
  <si>
    <t>4430</t>
  </si>
  <si>
    <t>Różne opłaty i składki</t>
  </si>
  <si>
    <t>75022</t>
  </si>
  <si>
    <t>Rady gmin (miast i miast na prawach powiatu)</t>
  </si>
  <si>
    <t>3030</t>
  </si>
  <si>
    <t xml:space="preserve">Różne wydatki na rzecz osób fizycznych </t>
  </si>
  <si>
    <t>4120</t>
  </si>
  <si>
    <t>Składki na Fundusz Pracy</t>
  </si>
  <si>
    <t>4140</t>
  </si>
  <si>
    <t>Wpłaty na Państwowy Fundusz Rehabilitacji Osób Niepełnosprawnych</t>
  </si>
  <si>
    <t>4350</t>
  </si>
  <si>
    <t>Zakup usług dostępu do sieci Internet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</si>
  <si>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</si>
  <si>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</si>
  <si>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</si>
  <si>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</si>
  <si>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4530</t>
  </si>
  <si>
    <t>Podatek od towarów i usług (VAT).</t>
  </si>
  <si>
    <t>75075</t>
  </si>
  <si>
    <t>Promocja jednostek samorządu terytorialnego</t>
  </si>
  <si>
    <t>754</t>
  </si>
  <si>
    <t>75412</t>
  </si>
  <si>
    <t>Ochotnicze straże pożarne</t>
  </si>
  <si>
    <t>4700</t>
  </si>
  <si>
    <t xml:space="preserve">Szkolenia pracowników niebędących członkami korpusu służby cywilnej </t>
  </si>
  <si>
    <t>757</t>
  </si>
  <si>
    <t>75702</t>
  </si>
  <si>
    <t>Obsługa papierów wartościowych, kredytów i pożyczek jednostek samorządu terytorialnego</t>
  </si>
  <si>
    <t>8020</t>
  </si>
  <si>
    <t>Wypłaty z tytułu gwarancji i poręczeń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</si>
  <si>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</si>
  <si>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</si>
  <si>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</si>
  <si>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</si>
  <si>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</si>
  <si>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</si>
  <si>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801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</si>
  <si>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</si>
  <si>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</si>
  <si>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</si>
  <si>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</si>
  <si>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</si>
  <si>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</si>
  <si>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80113</t>
  </si>
  <si>
    <t>Dowożenie uczniów do szkół</t>
  </si>
  <si>
    <t>851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</si>
  <si>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</si>
  <si>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</si>
  <si>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</si>
  <si>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</si>
  <si>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</si>
  <si>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</si>
  <si>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4240</t>
  </si>
  <si>
    <t>Zakup pomocy naukowych, dydaktycznych i książek</t>
  </si>
  <si>
    <t>85219</t>
  </si>
  <si>
    <t>Ośrodki pomocy społecznej</t>
  </si>
  <si>
    <t>85295</t>
  </si>
  <si>
    <t>3110</t>
  </si>
  <si>
    <t>Świadczenia społeczne</t>
  </si>
  <si>
    <t>854</t>
  </si>
  <si>
    <t>85415</t>
  </si>
  <si>
    <t>Pomoc materialna dla uczniów</t>
  </si>
  <si>
    <t>3240</t>
  </si>
  <si>
    <t>Stypendia dla uczniów</t>
  </si>
  <si>
    <t>900</t>
  </si>
  <si>
    <t>90078</t>
  </si>
  <si>
    <t>Usuwanie skutków klęsk żywiołowych</t>
  </si>
  <si>
    <t>90095</t>
  </si>
  <si>
    <t>921</t>
  </si>
  <si>
    <t>92109</t>
  </si>
  <si>
    <t>Domy i ośrodki kultury, świetlice i kluby</t>
  </si>
  <si>
    <t>92195</t>
  </si>
  <si>
    <t>926</t>
  </si>
  <si>
    <t>92695</t>
  </si>
  <si>
    <t>6060</t>
  </si>
  <si>
    <t>Wydatki na zakupy inwestycyjne jednostek budżetowych</t>
  </si>
  <si>
    <t>Transport i łączność</t>
  </si>
  <si>
    <t>Gospodarka mieszkaniowa</t>
  </si>
  <si>
    <t>Ochrona zdrowia</t>
  </si>
  <si>
    <t>Kultura i ochrona dziedzictwa narodowego</t>
  </si>
  <si>
    <t>Kultura fizyczna i sport</t>
  </si>
  <si>
    <t>Gospodarka komunalna i ochrona środowiska</t>
  </si>
  <si>
    <t>Edukacyjna opieka wychowawcza</t>
  </si>
  <si>
    <t>Oświata i wychowanie</t>
  </si>
  <si>
    <t>Obsługa długu publicznego</t>
  </si>
  <si>
    <t>Bezpieczeństwo publiczne i ochrona przeciwpożarowa</t>
  </si>
  <si>
    <t>Działalność usługowa</t>
  </si>
  <si>
    <t>Załącznik Nr 2 do Uchwały Rady Gminy Chojnów</t>
  </si>
  <si>
    <t>WYDATKI</t>
  </si>
  <si>
    <t>Załącznik Nr 6 do Uchwały Rady Gminy w Chojnowie                        Nr XLIII/257/2009 z dnia 18 grudnia 2009r.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</si>
  <si>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</si>
  <si>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</si>
  <si>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</si>
  <si>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</si>
  <si>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</si>
  <si>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</si>
  <si>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</si>
  <si>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</si>
  <si>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</si>
  <si>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Wodociąg Goliszów.</t>
  </si>
  <si>
    <t>Budowa kanalizacji sanitarnej  dla wsi Rokitki Etap II,</t>
  </si>
  <si>
    <t>Budowa sieci wodno - kanalizacyjnej dla wsi Pawlikowice etap II</t>
  </si>
  <si>
    <t>6057</t>
  </si>
  <si>
    <t>6059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</si>
  <si>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</si>
  <si>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</si>
  <si>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</si>
  <si>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Modernizacja sieci wodociągowej Konradówka - Gołaczów</t>
  </si>
  <si>
    <t>Modernizacja sieci wodno - kanalizacyjnej Dobroszów Siedliska</t>
  </si>
  <si>
    <t>Remont drogi gminnej w Niedźwiedzicach</t>
  </si>
  <si>
    <t>Budowa chodnika we wsi Rokitki - etap I wraz z poszerzeniem jezdni drogi - etap II</t>
  </si>
  <si>
    <t>Remont dróg gminnych w miejscowości Osetnica oraz w miejscowości Jaroszówka</t>
  </si>
  <si>
    <t>Remont drogi gminnej w miejscowości Okmiany</t>
  </si>
  <si>
    <t>Adaptacja budynku biblioteki gminnej na mieszkania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</si>
  <si>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</si>
  <si>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</si>
  <si>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</si>
  <si>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</si>
  <si>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Modernizacja zaplecza remizy OSP w Witkowie</t>
  </si>
  <si>
    <t>Modernizacja Remizy OSP w Niedżwiedzicach</t>
  </si>
  <si>
    <t>Zakup gruntów przyległych do Remizy OSP w Krzywej</t>
  </si>
  <si>
    <t>Wykonanie tablicy pamiątkowej dla projektu pn.: "Budowa sali sportowej przy Szkole Podstawowej w  Krzywej 52"</t>
  </si>
  <si>
    <t>Zakup pieca CO do Szkoły Podstawowej w Okmianach</t>
  </si>
  <si>
    <t>90015</t>
  </si>
  <si>
    <t>Zakup punktów oświetleniowych na terenie miejscowości: Groble, Konradówka - Piotrowice, Michów, Osetnica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</si>
  <si>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</si>
  <si>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</si>
  <si>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</si>
  <si>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</si>
  <si>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</si>
  <si>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Wykonanie projektu pn.:Remont Gminnego Ośrodka Kultury i Rekreacji w Piotrowicach obejmujący: Inwentaryzację architektoniczną budynku, projekt wymiany okien, projekt wymiany sieci wodnej, kanalizacyjnej, elektrycznej oraz centralnego ogrzewania.</t>
  </si>
  <si>
    <t>92116</t>
  </si>
  <si>
    <t>6220</t>
  </si>
  <si>
    <t>Dotacja na budowę punktu bibliotecznego wraz z zapleczem szkoleniowo - warsztatowym we wsi Witków</t>
  </si>
  <si>
    <t>Dotacja na modernizację ogrzewania Gminnej Biblioteki Publicznej w Chojnowie z/s w Krzywej Filia w Dobroszowie i Białej</t>
  </si>
  <si>
    <t>92601</t>
  </si>
  <si>
    <t>Budowa kompleksu boisk sportowych w ramach programu "Moje Boisko - Orlik 2012" (boisko piłkarskie oraz boisko wielofunkcyjne wraz z zapleczem sanitarno - szatniowym) przy Zespole Szkolno - Przedszkolnym w Rokitkach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</si>
  <si>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</si>
  <si>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</si>
  <si>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</si>
  <si>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</si>
  <si>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</si>
  <si>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</si>
  <si>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</si>
  <si>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</si>
  <si>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</si>
  <si>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</si>
  <si>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*</t>
  </si>
  <si>
    <t>Załącznik Nr 8 do Uchwały Rady Gminy w Chojnowie                                                                                                    Nr XLIII/257/2009 z dnia  18 grudnia 2009</t>
  </si>
  <si>
    <t>PLAN PRZYCHODÓW I WYDATKÓW</t>
  </si>
  <si>
    <t>Gminnego Zakładu Gospodarki Komunalnej i Mieszkaniowej w Chojnowie                           na rok 2010</t>
  </si>
  <si>
    <t>Plan przychodów na rok 2010</t>
  </si>
  <si>
    <t>Stan środków na początek roku</t>
  </si>
  <si>
    <t>§ 2650</t>
  </si>
  <si>
    <t>Dotacja przedmiotowa z budżetu Gminy na zadania bieżące (netto)*</t>
  </si>
  <si>
    <t>§ 0830</t>
  </si>
  <si>
    <t>Pozostałe przychody</t>
  </si>
  <si>
    <t>Plan wydatków na rok 2010</t>
  </si>
  <si>
    <t>§ 3020</t>
  </si>
  <si>
    <t>§ 4010</t>
  </si>
  <si>
    <t>§ 4040</t>
  </si>
  <si>
    <t>Dodatkowe wynagrodzenie roczne</t>
  </si>
  <si>
    <t>§ 4110</t>
  </si>
  <si>
    <t>§ 4120</t>
  </si>
  <si>
    <t>§ 4170</t>
  </si>
  <si>
    <t>§ 4210</t>
  </si>
  <si>
    <t>Zakup materiałów i wyposażenia.</t>
  </si>
  <si>
    <t>§ 4260</t>
  </si>
  <si>
    <t>§ 4270</t>
  </si>
  <si>
    <t>Zakup usług remontowych.</t>
  </si>
  <si>
    <t>§ 4280</t>
  </si>
  <si>
    <t>§ 4300</t>
  </si>
  <si>
    <t>§ 4350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</si>
  <si>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</si>
  <si>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</si>
  <si>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</si>
  <si>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</si>
  <si>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</si>
  <si>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</si>
  <si>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</si>
  <si>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§ 4430</t>
  </si>
  <si>
    <t>§ 4440</t>
  </si>
  <si>
    <t>§ 4460</t>
  </si>
  <si>
    <t>§ 4480</t>
  </si>
  <si>
    <t>§ 4500</t>
  </si>
  <si>
    <t>Pozostałe podatki na rzecz budżetów JST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</si>
  <si>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</si>
  <si>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</si>
  <si>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</si>
  <si>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</si>
  <si>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</si>
  <si>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</si>
  <si>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4740</t>
  </si>
  <si>
    <t>Zakup materiałów papierniczych do sprzętu drukarskiego i urządzeń kserograficznych</t>
  </si>
  <si>
    <t>§ 4750</t>
  </si>
  <si>
    <t>Zakup akcesoriów komputerowych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</si>
  <si>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</si>
  <si>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</si>
  <si>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</si>
  <si>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</si>
  <si>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200.000,00</t>
    </r>
  </si>
  <si>
    <t>Załącznik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</si>
  <si>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</si>
  <si>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</si>
  <si>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</si>
  <si>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</si>
  <si>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</si>
  <si>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</si>
  <si>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</si>
  <si>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</si>
  <si>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</si>
  <si>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UE</t>
  </si>
  <si>
    <t>Kredyty,  pożyczki</t>
  </si>
  <si>
    <t>KANALIZACJA I WODOCIĄGI</t>
  </si>
  <si>
    <t>Wykonanie projekt przyłącza energetycznego oczyszczalni ścieków w Zamienicach</t>
  </si>
  <si>
    <t>x</t>
  </si>
  <si>
    <t xml:space="preserve">Budowa sieci kanalizacji sanitarnej dla wsi Zamienice etap I </t>
  </si>
  <si>
    <t>Budowa sieci kanalizacji sanitarnej dla wsi Zamienice kolonia i Rokitki kolonia Brzozy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</si>
  <si>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</si>
  <si>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oczyszczalni ścieków we wsi Zamienice etap V</t>
  </si>
  <si>
    <t>Budowa SUW w miejscowości Okmiany</t>
  </si>
  <si>
    <t>DROGI</t>
  </si>
  <si>
    <t xml:space="preserve">Remont drogi gminnej w Niedźwiedzicach </t>
  </si>
  <si>
    <t>Wykonanie drogi gminnej w miejscowości Gołocin</t>
  </si>
  <si>
    <t>BUDOWNICTWO</t>
  </si>
  <si>
    <t>INFRASTRUKTURA WIEJSKA</t>
  </si>
  <si>
    <t>2010</t>
  </si>
  <si>
    <t>Nr III/16/2010 z dnia  30 grudnia 2010r.</t>
  </si>
  <si>
    <t>Załącznik Nr 3 do Uchwały Rady Gminy Chojnów Nr III/16/2010                                             z dnia 30 grudnia 2010r.</t>
  </si>
  <si>
    <t>Załącznik Nr 4 do Uchwały Rady Gminy Chojnów Nr III/16/2010 z dnia 30 grudnia 2010</t>
  </si>
  <si>
    <t>Załącznik Nr 5 do Uchwały Rady Gminy Chojnów                                                Nr III/16/2010 z dnia 30 grudnia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</si>
</sst>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0.00"/>
    <numFmt numFmtId="165" formatCode="_-* #,##0\ _z_ł_-;\-* #,##0\ _z_ł_-;_-* &quot;-&quot;??\ _z_ł_-;_-@_-"/>
  </numFmts>
  <fonts count="3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sz val="8"/>
      <name val="Arial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b/>
      <sz val="11"/>
      <name val="Arial"/>
      <family val="2"/>
    </font>
    <font>
      <sz val="10"/>
      <name val="Arial CE"/>
      <family val="2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4"/>
      <name val="Arial"/>
      <family val="0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16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00"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0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3" fontId="12" fillId="0" borderId="1" xfId="15" applyFont="1" applyBorder="1" applyAlignment="1">
      <alignment horizontal="center" vertical="center"/>
    </xf>
    <xf numFmtId="43" fontId="12" fillId="0" borderId="2" xfId="15" applyFont="1" applyBorder="1" applyAlignment="1">
      <alignment horizontal="center" vertical="center"/>
    </xf>
    <xf numFmtId="43" fontId="12" fillId="0" borderId="2" xfId="15" applyFont="1" applyBorder="1" applyAlignment="1">
      <alignment vertical="center"/>
    </xf>
    <xf numFmtId="43" fontId="12" fillId="0" borderId="3" xfId="15" applyFont="1" applyBorder="1" applyAlignment="1">
      <alignment horizontal="center" vertical="center"/>
    </xf>
    <xf numFmtId="43" fontId="7" fillId="2" borderId="4" xfId="15" applyNumberFormat="1" applyFont="1" applyBorder="1" applyAlignment="1">
      <alignment horizontal="center" vertical="center" wrapText="1"/>
    </xf>
    <xf numFmtId="43" fontId="7" fillId="2" borderId="4" xfId="0" applyNumberFormat="1" applyBorder="1" applyAlignment="1">
      <alignment vertical="center" wrapText="1"/>
    </xf>
    <xf numFmtId="43" fontId="7" fillId="2" borderId="5" xfId="0" applyNumberFormat="1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5" fillId="3" borderId="6" xfId="0" applyFont="1" applyBorder="1" applyAlignment="1">
      <alignment horizontal="center" vertical="center" wrapText="1"/>
    </xf>
    <xf numFmtId="49" fontId="8" fillId="3" borderId="7" xfId="0" applyFont="1" applyBorder="1" applyAlignment="1">
      <alignment horizontal="center" vertical="center" wrapText="1"/>
    </xf>
    <xf numFmtId="49" fontId="5" fillId="3" borderId="7" xfId="0" applyFont="1" applyBorder="1" applyAlignment="1">
      <alignment horizontal="center" vertical="center" wrapText="1"/>
    </xf>
    <xf numFmtId="49" fontId="5" fillId="3" borderId="7" xfId="0" applyBorder="1" applyAlignment="1">
      <alignment horizontal="justify" vertical="center" wrapText="1"/>
    </xf>
    <xf numFmtId="43" fontId="5" fillId="3" borderId="7" xfId="0" applyNumberFormat="1" applyBorder="1" applyAlignment="1">
      <alignment vertical="center" wrapText="1"/>
    </xf>
    <xf numFmtId="43" fontId="5" fillId="3" borderId="8" xfId="0" applyNumberFormat="1" applyBorder="1" applyAlignment="1">
      <alignment vertical="center" wrapText="1"/>
    </xf>
    <xf numFmtId="49" fontId="4" fillId="2" borderId="6" xfId="0" applyFont="1" applyBorder="1" applyAlignment="1">
      <alignment horizontal="center" vertical="center" wrapText="1"/>
    </xf>
    <xf numFmtId="49" fontId="4" fillId="4" borderId="7" xfId="0" applyFont="1" applyBorder="1" applyAlignment="1">
      <alignment horizontal="center" vertical="center" wrapText="1"/>
    </xf>
    <xf numFmtId="49" fontId="8" fillId="4" borderId="7" xfId="0" applyFont="1" applyBorder="1" applyAlignment="1">
      <alignment horizontal="center" vertical="center" wrapText="1"/>
    </xf>
    <xf numFmtId="49" fontId="4" fillId="2" borderId="7" xfId="0" applyFont="1" applyBorder="1" applyAlignment="1">
      <alignment horizontal="center" vertical="center" wrapText="1"/>
    </xf>
    <xf numFmtId="49" fontId="6" fillId="2" borderId="7" xfId="0" applyBorder="1" applyAlignment="1">
      <alignment horizontal="justify" vertical="center" wrapText="1"/>
    </xf>
    <xf numFmtId="43" fontId="6" fillId="2" borderId="7" xfId="0" applyNumberFormat="1" applyBorder="1" applyAlignment="1">
      <alignment vertical="center" wrapText="1"/>
    </xf>
    <xf numFmtId="43" fontId="6" fillId="2" borderId="8" xfId="0" applyNumberFormat="1" applyBorder="1" applyAlignment="1">
      <alignment vertical="center" wrapText="1"/>
    </xf>
    <xf numFmtId="49" fontId="4" fillId="2" borderId="9" xfId="0" applyFont="1" applyBorder="1" applyAlignment="1">
      <alignment horizontal="center" vertical="center" wrapText="1"/>
    </xf>
    <xf numFmtId="49" fontId="4" fillId="2" borderId="10" xfId="0" applyFont="1" applyBorder="1" applyAlignment="1">
      <alignment horizontal="center" vertical="center" wrapText="1"/>
    </xf>
    <xf numFmtId="49" fontId="6" fillId="2" borderId="10" xfId="0" applyBorder="1" applyAlignment="1">
      <alignment horizontal="justify" vertical="center" wrapText="1"/>
    </xf>
    <xf numFmtId="43" fontId="6" fillId="2" borderId="10" xfId="0" applyNumberFormat="1" applyBorder="1" applyAlignment="1">
      <alignment vertical="center" wrapText="1"/>
    </xf>
    <xf numFmtId="43" fontId="6" fillId="2" borderId="11" xfId="0" applyNumberFormat="1" applyBorder="1" applyAlignment="1">
      <alignment vertical="center" wrapText="1"/>
    </xf>
    <xf numFmtId="49" fontId="11" fillId="5" borderId="12" xfId="15" applyNumberFormat="1" applyFont="1" applyFill="1" applyBorder="1" applyAlignment="1">
      <alignment horizontal="center" vertical="center"/>
    </xf>
    <xf numFmtId="43" fontId="13" fillId="5" borderId="13" xfId="15" applyNumberFormat="1" applyFont="1" applyFill="1" applyBorder="1" applyAlignment="1">
      <alignment vertical="center"/>
    </xf>
    <xf numFmtId="43" fontId="13" fillId="5" borderId="14" xfId="15" applyNumberFormat="1" applyFont="1" applyFill="1" applyBorder="1" applyAlignment="1">
      <alignment vertical="center"/>
    </xf>
    <xf numFmtId="43" fontId="10" fillId="0" borderId="0" xfId="15" applyFill="1" applyBorder="1" applyAlignment="1">
      <alignment/>
    </xf>
    <xf numFmtId="43" fontId="11" fillId="5" borderId="15" xfId="15" applyFont="1" applyFill="1" applyBorder="1" applyAlignment="1">
      <alignment vertical="center"/>
    </xf>
    <xf numFmtId="43" fontId="11" fillId="5" borderId="16" xfId="15" applyNumberFormat="1" applyFont="1" applyFill="1" applyBorder="1" applyAlignment="1">
      <alignment vertical="center"/>
    </xf>
    <xf numFmtId="43" fontId="15" fillId="5" borderId="17" xfId="15" applyNumberFormat="1" applyFont="1" applyFill="1" applyBorder="1" applyAlignment="1">
      <alignment vertical="center"/>
    </xf>
    <xf numFmtId="164" fontId="15" fillId="5" borderId="18" xfId="15" applyNumberFormat="1" applyFont="1" applyFill="1" applyBorder="1" applyAlignment="1">
      <alignment vertical="center"/>
    </xf>
    <xf numFmtId="49" fontId="5" fillId="3" borderId="7" xfId="0" applyBorder="1" applyAlignment="1">
      <alignment horizontal="justify" vertical="center" wrapText="1"/>
    </xf>
    <xf numFmtId="0" fontId="11" fillId="5" borderId="7" xfId="0" applyFont="1" applyFill="1" applyBorder="1" applyAlignment="1">
      <alignment horizontal="justify" vertical="center" wrapText="1"/>
    </xf>
    <xf numFmtId="0" fontId="16" fillId="5" borderId="7" xfId="0" applyNumberFormat="1" applyFont="1" applyFill="1" applyBorder="1" applyAlignment="1" applyProtection="1">
      <alignment horizontal="justify" vertical="center" wrapText="1"/>
      <protection locked="0"/>
    </xf>
    <xf numFmtId="49" fontId="4" fillId="2" borderId="6" xfId="0" applyFont="1" applyBorder="1" applyAlignment="1">
      <alignment horizontal="center" vertical="center" wrapText="1"/>
    </xf>
    <xf numFmtId="49" fontId="4" fillId="2" borderId="7" xfId="0" applyFont="1" applyBorder="1" applyAlignment="1">
      <alignment horizontal="center" vertical="center" wrapText="1"/>
    </xf>
    <xf numFmtId="49" fontId="4" fillId="2" borderId="7" xfId="0" applyFont="1" applyBorder="1" applyAlignment="1">
      <alignment horizontal="center" vertical="center" wrapText="1"/>
    </xf>
    <xf numFmtId="49" fontId="8" fillId="2" borderId="6" xfId="0" applyFont="1" applyBorder="1" applyAlignment="1">
      <alignment horizontal="center" vertical="center" wrapText="1"/>
    </xf>
    <xf numFmtId="49" fontId="4" fillId="4" borderId="7" xfId="0" applyFont="1" applyBorder="1" applyAlignment="1">
      <alignment horizontal="center" vertical="center" wrapText="1"/>
    </xf>
    <xf numFmtId="49" fontId="8" fillId="4" borderId="7" xfId="0" applyFont="1" applyBorder="1" applyAlignment="1">
      <alignment horizontal="center" vertical="center" wrapText="1"/>
    </xf>
    <xf numFmtId="49" fontId="4" fillId="3" borderId="6" xfId="0" applyFont="1" applyBorder="1" applyAlignment="1">
      <alignment horizontal="center" vertical="center" wrapText="1"/>
    </xf>
    <xf numFmtId="49" fontId="4" fillId="3" borderId="7" xfId="0" applyFont="1" applyBorder="1" applyAlignment="1">
      <alignment horizontal="center" vertical="center" wrapText="1"/>
    </xf>
    <xf numFmtId="49" fontId="4" fillId="3" borderId="7" xfId="0" applyFont="1" applyBorder="1" applyAlignment="1">
      <alignment horizontal="center" vertical="center" wrapText="1"/>
    </xf>
    <xf numFmtId="43" fontId="4" fillId="3" borderId="7" xfId="0" applyNumberFormat="1" applyBorder="1" applyAlignment="1">
      <alignment vertical="center" wrapText="1"/>
    </xf>
    <xf numFmtId="43" fontId="4" fillId="3" borderId="8" xfId="0" applyNumberFormat="1" applyBorder="1" applyAlignment="1">
      <alignment vertical="center" wrapText="1"/>
    </xf>
    <xf numFmtId="43" fontId="6" fillId="2" borderId="8" xfId="0" applyNumberFormat="1" applyFont="1" applyBorder="1" applyAlignment="1">
      <alignment vertical="center" wrapText="1"/>
    </xf>
    <xf numFmtId="49" fontId="4" fillId="2" borderId="9" xfId="0" applyFont="1" applyBorder="1" applyAlignment="1">
      <alignment horizontal="center" vertical="center" wrapText="1"/>
    </xf>
    <xf numFmtId="49" fontId="4" fillId="2" borderId="10" xfId="0" applyFont="1" applyBorder="1" applyAlignment="1">
      <alignment horizontal="center" vertical="center" wrapText="1"/>
    </xf>
    <xf numFmtId="49" fontId="4" fillId="2" borderId="10" xfId="0" applyFont="1" applyBorder="1" applyAlignment="1">
      <alignment horizontal="center" vertical="center" wrapText="1"/>
    </xf>
    <xf numFmtId="43" fontId="12" fillId="0" borderId="19" xfId="15" applyFont="1" applyBorder="1" applyAlignment="1">
      <alignment horizontal="center" vertical="center"/>
    </xf>
    <xf numFmtId="43" fontId="12" fillId="0" borderId="20" xfId="15" applyFont="1" applyBorder="1" applyAlignment="1">
      <alignment horizontal="center" vertical="center"/>
    </xf>
    <xf numFmtId="43" fontId="12" fillId="0" borderId="20" xfId="15" applyFont="1" applyBorder="1" applyAlignment="1">
      <alignment vertical="center"/>
    </xf>
    <xf numFmtId="43" fontId="12" fillId="0" borderId="21" xfId="15" applyFont="1" applyBorder="1" applyAlignment="1">
      <alignment horizontal="center" vertical="center"/>
    </xf>
    <xf numFmtId="49" fontId="8" fillId="2" borderId="22" xfId="0" applyFont="1" applyBorder="1" applyAlignment="1">
      <alignment horizontal="center" vertical="center" wrapText="1"/>
    </xf>
    <xf numFmtId="49" fontId="4" fillId="4" borderId="23" xfId="0" applyFont="1" applyBorder="1" applyAlignment="1">
      <alignment horizontal="center" vertical="center" wrapText="1"/>
    </xf>
    <xf numFmtId="49" fontId="8" fillId="4" borderId="23" xfId="0" applyFont="1" applyBorder="1" applyAlignment="1">
      <alignment horizontal="center" vertical="center" wrapText="1"/>
    </xf>
    <xf numFmtId="49" fontId="4" fillId="3" borderId="2" xfId="0" applyFont="1" applyBorder="1" applyAlignment="1">
      <alignment horizontal="center" vertical="center" wrapText="1"/>
    </xf>
    <xf numFmtId="49" fontId="4" fillId="3" borderId="24" xfId="0" applyFont="1" applyBorder="1" applyAlignment="1">
      <alignment vertical="center" wrapText="1"/>
    </xf>
    <xf numFmtId="49" fontId="5" fillId="3" borderId="2" xfId="0" applyBorder="1" applyAlignment="1">
      <alignment horizontal="justify" vertical="center" wrapText="1"/>
    </xf>
    <xf numFmtId="43" fontId="4" fillId="3" borderId="24" xfId="0" applyNumberFormat="1" applyBorder="1" applyAlignment="1">
      <alignment vertical="center" wrapText="1"/>
    </xf>
    <xf numFmtId="43" fontId="4" fillId="3" borderId="3" xfId="0" applyNumberFormat="1" applyBorder="1" applyAlignment="1">
      <alignment vertical="center" wrapText="1"/>
    </xf>
    <xf numFmtId="49" fontId="4" fillId="4" borderId="7" xfId="0" applyFont="1" applyBorder="1" applyAlignment="1">
      <alignment horizontal="justify" vertical="center" wrapText="1"/>
    </xf>
    <xf numFmtId="43" fontId="4" fillId="4" borderId="7" xfId="0" applyNumberFormat="1" applyFont="1" applyBorder="1" applyAlignment="1">
      <alignment vertical="center" wrapText="1"/>
    </xf>
    <xf numFmtId="43" fontId="4" fillId="4" borderId="8" xfId="0" applyNumberFormat="1" applyFont="1" applyBorder="1" applyAlignment="1">
      <alignment vertical="center" wrapText="1"/>
    </xf>
    <xf numFmtId="49" fontId="4" fillId="4" borderId="23" xfId="0" applyFont="1" applyBorder="1" applyAlignment="1">
      <alignment horizontal="justify" vertical="center" wrapText="1"/>
    </xf>
    <xf numFmtId="43" fontId="4" fillId="4" borderId="23" xfId="0" applyNumberFormat="1" applyFont="1" applyBorder="1" applyAlignment="1">
      <alignment vertical="center" wrapText="1"/>
    </xf>
    <xf numFmtId="43" fontId="4" fillId="4" borderId="25" xfId="0" applyNumberFormat="1" applyFont="1" applyBorder="1" applyAlignment="1">
      <alignment vertical="center" wrapText="1"/>
    </xf>
    <xf numFmtId="0" fontId="16" fillId="5" borderId="7" xfId="0" applyNumberFormat="1" applyFont="1" applyFill="1" applyBorder="1" applyAlignment="1" applyProtection="1">
      <alignment horizontal="justify" vertical="center" wrapText="1"/>
      <protection/>
    </xf>
    <xf numFmtId="49" fontId="2" fillId="4" borderId="7" xfId="0" applyFont="1" applyBorder="1" applyAlignment="1">
      <alignment horizontal="center" vertical="center" wrapText="1"/>
    </xf>
    <xf numFmtId="49" fontId="6" fillId="4" borderId="7" xfId="0" applyFont="1" applyBorder="1" applyAlignment="1">
      <alignment horizontal="justify" vertical="center" wrapText="1"/>
    </xf>
    <xf numFmtId="43" fontId="6" fillId="4" borderId="7" xfId="0" applyNumberFormat="1" applyFont="1" applyBorder="1" applyAlignment="1">
      <alignment vertical="center" wrapText="1"/>
    </xf>
    <xf numFmtId="43" fontId="6" fillId="4" borderId="8" xfId="0" applyNumberFormat="1" applyFont="1" applyBorder="1" applyAlignment="1">
      <alignment vertical="center" wrapText="1"/>
    </xf>
    <xf numFmtId="0" fontId="10" fillId="0" borderId="0" xfId="0" applyFill="1" applyAlignment="1">
      <alignment/>
    </xf>
    <xf numFmtId="165" fontId="10" fillId="0" borderId="0" xfId="0" applyNumberFormat="1" applyFill="1" applyAlignment="1">
      <alignment/>
    </xf>
    <xf numFmtId="0" fontId="17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ill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justify" vertical="center" wrapText="1"/>
    </xf>
    <xf numFmtId="165" fontId="13" fillId="0" borderId="30" xfId="15" applyNumberFormat="1" applyFont="1" applyFill="1" applyBorder="1" applyAlignment="1">
      <alignment vertical="center"/>
    </xf>
    <xf numFmtId="165" fontId="20" fillId="0" borderId="31" xfId="15" applyNumberFormat="1" applyFont="1" applyFill="1" applyBorder="1" applyAlignment="1">
      <alignment vertical="center"/>
    </xf>
    <xf numFmtId="49" fontId="20" fillId="0" borderId="32" xfId="0" applyNumberFormat="1" applyFont="1" applyFill="1" applyBorder="1" applyAlignment="1">
      <alignment vertical="center"/>
    </xf>
    <xf numFmtId="49" fontId="20" fillId="0" borderId="33" xfId="0" applyNumberFormat="1" applyFont="1" applyFill="1" applyBorder="1" applyAlignment="1">
      <alignment horizontal="center" vertical="center"/>
    </xf>
    <xf numFmtId="165" fontId="13" fillId="0" borderId="33" xfId="15" applyNumberFormat="1" applyFont="1" applyFill="1" applyBorder="1" applyAlignment="1">
      <alignment vertical="center"/>
    </xf>
    <xf numFmtId="165" fontId="20" fillId="0" borderId="34" xfId="15" applyNumberFormat="1" applyFont="1" applyFill="1" applyBorder="1" applyAlignment="1">
      <alignment vertical="center"/>
    </xf>
    <xf numFmtId="49" fontId="20" fillId="0" borderId="35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165" fontId="13" fillId="0" borderId="36" xfId="15" applyNumberFormat="1" applyFont="1" applyFill="1" applyBorder="1" applyAlignment="1">
      <alignment horizontal="center" vertical="center"/>
    </xf>
    <xf numFmtId="165" fontId="13" fillId="0" borderId="37" xfId="15" applyNumberFormat="1" applyFont="1" applyFill="1" applyBorder="1" applyAlignment="1">
      <alignment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165" fontId="13" fillId="0" borderId="37" xfId="15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justify" vertical="center" wrapText="1"/>
    </xf>
    <xf numFmtId="49" fontId="20" fillId="0" borderId="32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vertical="center" wrapText="1"/>
    </xf>
    <xf numFmtId="49" fontId="20" fillId="0" borderId="33" xfId="0" applyNumberFormat="1" applyFont="1" applyFill="1" applyBorder="1" applyAlignment="1">
      <alignment horizontal="justify" vertical="center" wrapText="1"/>
    </xf>
    <xf numFmtId="49" fontId="22" fillId="0" borderId="37" xfId="0" applyNumberFormat="1" applyFont="1" applyFill="1" applyBorder="1" applyAlignment="1">
      <alignment horizontal="justify" vertical="center" wrapText="1"/>
    </xf>
    <xf numFmtId="165" fontId="20" fillId="0" borderId="41" xfId="15" applyNumberFormat="1" applyFont="1" applyFill="1" applyBorder="1" applyAlignment="1">
      <alignment vertical="center"/>
    </xf>
    <xf numFmtId="49" fontId="22" fillId="0" borderId="36" xfId="0" applyNumberFormat="1" applyFont="1" applyFill="1" applyBorder="1" applyAlignment="1">
      <alignment horizontal="justify" vertical="center" wrapText="1"/>
    </xf>
    <xf numFmtId="49" fontId="22" fillId="0" borderId="39" xfId="0" applyNumberFormat="1" applyFont="1" applyFill="1" applyBorder="1" applyAlignment="1">
      <alignment horizontal="justify" vertical="center" wrapText="1"/>
    </xf>
    <xf numFmtId="49" fontId="22" fillId="0" borderId="33" xfId="0" applyNumberFormat="1" applyFont="1" applyFill="1" applyBorder="1" applyAlignment="1">
      <alignment horizontal="justify" vertical="center" wrapText="1"/>
    </xf>
    <xf numFmtId="49" fontId="20" fillId="0" borderId="33" xfId="15" applyNumberFormat="1" applyFont="1" applyFill="1" applyBorder="1" applyAlignment="1">
      <alignment horizontal="center" vertical="center"/>
    </xf>
    <xf numFmtId="49" fontId="22" fillId="0" borderId="37" xfId="15" applyNumberFormat="1" applyFont="1" applyFill="1" applyBorder="1" applyAlignment="1">
      <alignment horizontal="justify" vertical="center" wrapText="1"/>
    </xf>
    <xf numFmtId="165" fontId="13" fillId="0" borderId="33" xfId="15" applyNumberFormat="1" applyFont="1" applyFill="1" applyBorder="1" applyAlignment="1">
      <alignment horizontal="center" vertical="center"/>
    </xf>
    <xf numFmtId="165" fontId="13" fillId="0" borderId="36" xfId="15" applyNumberFormat="1" applyFont="1" applyFill="1" applyBorder="1" applyAlignment="1">
      <alignment vertical="center"/>
    </xf>
    <xf numFmtId="49" fontId="20" fillId="0" borderId="37" xfId="15" applyNumberFormat="1" applyFont="1" applyFill="1" applyBorder="1" applyAlignment="1">
      <alignment horizontal="center" vertical="center"/>
    </xf>
    <xf numFmtId="49" fontId="22" fillId="0" borderId="33" xfId="15" applyNumberFormat="1" applyFont="1" applyFill="1" applyBorder="1" applyAlignment="1">
      <alignment horizontal="justify" vertical="center" wrapText="1"/>
    </xf>
    <xf numFmtId="49" fontId="20" fillId="0" borderId="36" xfId="15" applyNumberFormat="1" applyFont="1" applyFill="1" applyBorder="1" applyAlignment="1">
      <alignment horizontal="center" vertical="center"/>
    </xf>
    <xf numFmtId="49" fontId="22" fillId="0" borderId="36" xfId="15" applyNumberFormat="1" applyFont="1" applyFill="1" applyBorder="1" applyAlignment="1">
      <alignment horizontal="justify" vertical="center" wrapText="1"/>
    </xf>
    <xf numFmtId="165" fontId="20" fillId="0" borderId="42" xfId="15" applyNumberFormat="1" applyFont="1" applyFill="1" applyBorder="1" applyAlignment="1">
      <alignment vertical="center"/>
    </xf>
    <xf numFmtId="165" fontId="13" fillId="0" borderId="39" xfId="15" applyNumberFormat="1" applyFont="1" applyFill="1" applyBorder="1" applyAlignment="1">
      <alignment vertical="center"/>
    </xf>
    <xf numFmtId="165" fontId="20" fillId="0" borderId="43" xfId="15" applyNumberFormat="1" applyFont="1" applyFill="1" applyBorder="1" applyAlignment="1">
      <alignment vertical="center"/>
    </xf>
    <xf numFmtId="165" fontId="15" fillId="0" borderId="27" xfId="15" applyNumberFormat="1" applyFont="1" applyFill="1" applyBorder="1" applyAlignment="1">
      <alignment horizontal="center" vertical="center"/>
    </xf>
    <xf numFmtId="165" fontId="15" fillId="0" borderId="27" xfId="15" applyNumberFormat="1" applyFont="1" applyFill="1" applyBorder="1" applyAlignment="1">
      <alignment vertical="center"/>
    </xf>
    <xf numFmtId="165" fontId="20" fillId="0" borderId="28" xfId="15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wrapText="1"/>
    </xf>
    <xf numFmtId="165" fontId="21" fillId="0" borderId="0" xfId="15" applyNumberFormat="1" applyFont="1" applyFill="1" applyAlignment="1">
      <alignment vertical="center"/>
    </xf>
    <xf numFmtId="165" fontId="13" fillId="0" borderId="0" xfId="15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10" fillId="0" borderId="0" xfId="0" applyFill="1" applyAlignment="1">
      <alignment wrapText="1"/>
    </xf>
    <xf numFmtId="49" fontId="20" fillId="0" borderId="33" xfId="0" applyNumberFormat="1" applyFont="1" applyFill="1" applyBorder="1" applyAlignment="1">
      <alignment vertical="center" wrapText="1"/>
    </xf>
    <xf numFmtId="43" fontId="16" fillId="0" borderId="0" xfId="15" applyFont="1" applyAlignment="1">
      <alignment/>
    </xf>
    <xf numFmtId="43" fontId="0" fillId="0" borderId="0" xfId="15" applyAlignment="1">
      <alignment/>
    </xf>
    <xf numFmtId="43" fontId="20" fillId="0" borderId="0" xfId="15" applyFont="1" applyBorder="1" applyAlignment="1">
      <alignment wrapText="1"/>
    </xf>
    <xf numFmtId="43" fontId="0" fillId="0" borderId="40" xfId="15" applyBorder="1" applyAlignment="1">
      <alignment/>
    </xf>
    <xf numFmtId="43" fontId="24" fillId="0" borderId="37" xfId="15" applyFont="1" applyBorder="1" applyAlignment="1">
      <alignment horizontal="justify" vertical="center" wrapText="1"/>
    </xf>
    <xf numFmtId="165" fontId="0" fillId="0" borderId="41" xfId="15" applyNumberFormat="1" applyBorder="1" applyAlignment="1">
      <alignment vertical="center"/>
    </xf>
    <xf numFmtId="43" fontId="11" fillId="0" borderId="35" xfId="15" applyFont="1" applyBorder="1" applyAlignment="1">
      <alignment horizontal="center" vertical="center"/>
    </xf>
    <xf numFmtId="43" fontId="24" fillId="0" borderId="36" xfId="15" applyFont="1" applyBorder="1" applyAlignment="1">
      <alignment horizontal="justify" vertical="center" wrapText="1"/>
    </xf>
    <xf numFmtId="165" fontId="0" fillId="0" borderId="42" xfId="15" applyNumberFormat="1" applyBorder="1" applyAlignment="1">
      <alignment vertical="center"/>
    </xf>
    <xf numFmtId="43" fontId="11" fillId="0" borderId="32" xfId="15" applyFont="1" applyBorder="1" applyAlignment="1">
      <alignment horizontal="center" vertical="center"/>
    </xf>
    <xf numFmtId="43" fontId="24" fillId="0" borderId="33" xfId="15" applyFont="1" applyBorder="1" applyAlignment="1">
      <alignment horizontal="justify" vertical="center" wrapText="1"/>
    </xf>
    <xf numFmtId="165" fontId="0" fillId="0" borderId="34" xfId="15" applyNumberFormat="1" applyBorder="1" applyAlignment="1">
      <alignment vertical="center"/>
    </xf>
    <xf numFmtId="43" fontId="0" fillId="0" borderId="32" xfId="15" applyBorder="1" applyAlignment="1">
      <alignment horizontal="center" vertical="center"/>
    </xf>
    <xf numFmtId="165" fontId="23" fillId="0" borderId="44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5" fontId="0" fillId="0" borderId="0" xfId="15" applyNumberFormat="1" applyAlignment="1">
      <alignment/>
    </xf>
    <xf numFmtId="43" fontId="11" fillId="0" borderId="40" xfId="15" applyFont="1" applyBorder="1" applyAlignment="1">
      <alignment horizontal="center" vertical="center"/>
    </xf>
    <xf numFmtId="49" fontId="24" fillId="0" borderId="33" xfId="15" applyNumberFormat="1" applyFont="1" applyBorder="1" applyAlignment="1">
      <alignment horizontal="justify" vertical="center" wrapText="1"/>
    </xf>
    <xf numFmtId="43" fontId="11" fillId="0" borderId="0" xfId="15" applyFont="1" applyFill="1" applyAlignment="1">
      <alignment vertical="center" wrapText="1"/>
    </xf>
    <xf numFmtId="43" fontId="26" fillId="0" borderId="0" xfId="15" applyFont="1" applyFill="1" applyAlignment="1">
      <alignment/>
    </xf>
    <xf numFmtId="43" fontId="11" fillId="0" borderId="0" xfId="15" applyFont="1" applyFill="1" applyAlignment="1">
      <alignment/>
    </xf>
    <xf numFmtId="43" fontId="27" fillId="0" borderId="0" xfId="15" applyFont="1" applyFill="1" applyAlignment="1">
      <alignment/>
    </xf>
    <xf numFmtId="43" fontId="10" fillId="0" borderId="0" xfId="15" applyFill="1" applyAlignment="1">
      <alignment/>
    </xf>
    <xf numFmtId="43" fontId="28" fillId="0" borderId="0" xfId="15" applyFont="1" applyFill="1" applyAlignment="1">
      <alignment/>
    </xf>
    <xf numFmtId="43" fontId="22" fillId="0" borderId="45" xfId="15" applyFont="1" applyFill="1" applyBorder="1" applyAlignment="1">
      <alignment horizontal="center" vertical="center" wrapText="1"/>
    </xf>
    <xf numFmtId="43" fontId="27" fillId="0" borderId="45" xfId="15" applyFont="1" applyFill="1" applyBorder="1" applyAlignment="1">
      <alignment horizontal="center" vertical="center" wrapText="1"/>
    </xf>
    <xf numFmtId="43" fontId="22" fillId="0" borderId="44" xfId="15" applyFont="1" applyFill="1" applyBorder="1" applyAlignment="1">
      <alignment horizontal="center" vertical="center" wrapText="1"/>
    </xf>
    <xf numFmtId="49" fontId="10" fillId="0" borderId="30" xfId="15" applyNumberFormat="1" applyFont="1" applyFill="1" applyBorder="1" applyAlignment="1">
      <alignment horizontal="justify" vertical="center" wrapText="1"/>
    </xf>
    <xf numFmtId="165" fontId="10" fillId="0" borderId="30" xfId="15" applyNumberFormat="1" applyFill="1" applyBorder="1" applyAlignment="1">
      <alignment horizontal="center" vertical="center"/>
    </xf>
    <xf numFmtId="165" fontId="10" fillId="0" borderId="31" xfId="15" applyNumberFormat="1" applyFill="1" applyBorder="1" applyAlignment="1">
      <alignment horizontal="center" vertical="center"/>
    </xf>
    <xf numFmtId="49" fontId="10" fillId="0" borderId="39" xfId="15" applyNumberFormat="1" applyFont="1" applyFill="1" applyBorder="1" applyAlignment="1">
      <alignment horizontal="justify" vertical="center" wrapText="1"/>
    </xf>
    <xf numFmtId="165" fontId="10" fillId="0" borderId="36" xfId="15" applyNumberFormat="1" applyFill="1" applyBorder="1" applyAlignment="1">
      <alignment horizontal="center" vertical="center"/>
    </xf>
    <xf numFmtId="165" fontId="10" fillId="0" borderId="42" xfId="15" applyNumberFormat="1" applyFill="1" applyBorder="1" applyAlignment="1">
      <alignment horizontal="center" vertical="center"/>
    </xf>
    <xf numFmtId="49" fontId="10" fillId="0" borderId="33" xfId="15" applyNumberFormat="1" applyFont="1" applyFill="1" applyBorder="1" applyAlignment="1">
      <alignment horizontal="justify" vertical="center" wrapText="1"/>
    </xf>
    <xf numFmtId="49" fontId="10" fillId="0" borderId="37" xfId="15" applyNumberFormat="1" applyFont="1" applyFill="1" applyBorder="1" applyAlignment="1">
      <alignment horizontal="justify" vertical="center" wrapText="1"/>
    </xf>
    <xf numFmtId="43" fontId="11" fillId="0" borderId="26" xfId="15" applyFont="1" applyFill="1" applyBorder="1" applyAlignment="1">
      <alignment horizontal="center" vertical="center"/>
    </xf>
    <xf numFmtId="43" fontId="30" fillId="0" borderId="27" xfId="15" applyFont="1" applyFill="1" applyBorder="1" applyAlignment="1">
      <alignment horizontal="center" vertical="center" wrapText="1"/>
    </xf>
    <xf numFmtId="165" fontId="11" fillId="0" borderId="27" xfId="15" applyNumberFormat="1" applyFont="1" applyFill="1" applyBorder="1" applyAlignment="1">
      <alignment horizontal="center" vertical="center"/>
    </xf>
    <xf numFmtId="165" fontId="11" fillId="0" borderId="28" xfId="15" applyNumberFormat="1" applyFont="1" applyFill="1" applyBorder="1" applyAlignment="1">
      <alignment horizontal="center" vertical="center"/>
    </xf>
    <xf numFmtId="49" fontId="11" fillId="0" borderId="46" xfId="15" applyNumberFormat="1" applyFont="1" applyFill="1" applyBorder="1" applyAlignment="1">
      <alignment horizontal="center" vertical="center"/>
    </xf>
    <xf numFmtId="165" fontId="10" fillId="0" borderId="30" xfId="15" applyNumberFormat="1" applyFont="1" applyFill="1" applyBorder="1" applyAlignment="1">
      <alignment horizontal="center" vertical="center"/>
    </xf>
    <xf numFmtId="49" fontId="24" fillId="0" borderId="33" xfId="15" applyNumberFormat="1" applyFont="1" applyFill="1" applyBorder="1" applyAlignment="1">
      <alignment horizontal="justify" vertical="center" wrapText="1"/>
    </xf>
    <xf numFmtId="165" fontId="10" fillId="0" borderId="33" xfId="15" applyNumberFormat="1" applyFont="1" applyFill="1" applyBorder="1" applyAlignment="1">
      <alignment horizontal="center" vertical="center"/>
    </xf>
    <xf numFmtId="165" fontId="10" fillId="0" borderId="36" xfId="15" applyNumberFormat="1" applyFont="1" applyFill="1" applyBorder="1" applyAlignment="1">
      <alignment horizontal="center" vertical="center"/>
    </xf>
    <xf numFmtId="165" fontId="10" fillId="0" borderId="33" xfId="15" applyNumberFormat="1" applyFill="1" applyBorder="1" applyAlignment="1">
      <alignment horizontal="center" vertical="center"/>
    </xf>
    <xf numFmtId="49" fontId="24" fillId="0" borderId="39" xfId="15" applyNumberFormat="1" applyFont="1" applyFill="1" applyBorder="1" applyAlignment="1">
      <alignment horizontal="justify" vertical="center" wrapText="1"/>
    </xf>
    <xf numFmtId="165" fontId="10" fillId="0" borderId="39" xfId="15" applyNumberFormat="1" applyFill="1" applyBorder="1" applyAlignment="1">
      <alignment horizontal="center" vertical="center"/>
    </xf>
    <xf numFmtId="49" fontId="11" fillId="0" borderId="47" xfId="15" applyNumberFormat="1" applyFont="1" applyFill="1" applyBorder="1" applyAlignment="1">
      <alignment horizontal="center" vertical="center"/>
    </xf>
    <xf numFmtId="49" fontId="24" fillId="0" borderId="45" xfId="15" applyNumberFormat="1" applyFont="1" applyFill="1" applyBorder="1" applyAlignment="1">
      <alignment horizontal="justify" vertical="center" wrapText="1"/>
    </xf>
    <xf numFmtId="165" fontId="10" fillId="0" borderId="45" xfId="15" applyNumberFormat="1" applyFill="1" applyBorder="1" applyAlignment="1">
      <alignment horizontal="center" vertical="center"/>
    </xf>
    <xf numFmtId="165" fontId="10" fillId="0" borderId="45" xfId="15" applyNumberFormat="1" applyFont="1" applyFill="1" applyBorder="1" applyAlignment="1">
      <alignment horizontal="center" vertical="center"/>
    </xf>
    <xf numFmtId="43" fontId="11" fillId="0" borderId="27" xfId="15" applyFont="1" applyFill="1" applyBorder="1" applyAlignment="1">
      <alignment horizontal="center" vertical="center"/>
    </xf>
    <xf numFmtId="165" fontId="11" fillId="0" borderId="27" xfId="15" applyNumberFormat="1" applyFont="1" applyFill="1" applyBorder="1" applyAlignment="1">
      <alignment horizontal="center" vertical="center"/>
    </xf>
    <xf numFmtId="165" fontId="11" fillId="0" borderId="28" xfId="15" applyNumberFormat="1" applyFont="1" applyFill="1" applyBorder="1" applyAlignment="1">
      <alignment horizontal="center" vertical="center"/>
    </xf>
    <xf numFmtId="43" fontId="11" fillId="0" borderId="48" xfId="15" applyFont="1" applyFill="1" applyBorder="1" applyAlignment="1">
      <alignment horizontal="center" vertical="center"/>
    </xf>
    <xf numFmtId="165" fontId="11" fillId="0" borderId="48" xfId="15" applyNumberFormat="1" applyFont="1" applyFill="1" applyBorder="1" applyAlignment="1">
      <alignment horizontal="center" vertical="center"/>
    </xf>
    <xf numFmtId="49" fontId="10" fillId="0" borderId="33" xfId="15" applyNumberFormat="1" applyFont="1" applyFill="1" applyBorder="1" applyAlignment="1">
      <alignment horizontal="justify" vertical="center" wrapText="1"/>
    </xf>
    <xf numFmtId="165" fontId="10" fillId="0" borderId="30" xfId="15" applyNumberFormat="1" applyFont="1" applyFill="1" applyBorder="1" applyAlignment="1">
      <alignment horizontal="center" vertical="center"/>
    </xf>
    <xf numFmtId="165" fontId="10" fillId="0" borderId="49" xfId="15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vertical="center" wrapText="1"/>
    </xf>
    <xf numFmtId="165" fontId="10" fillId="0" borderId="37" xfId="15" applyNumberFormat="1" applyFont="1" applyFill="1" applyBorder="1" applyAlignment="1">
      <alignment horizontal="center" vertical="center"/>
    </xf>
    <xf numFmtId="165" fontId="10" fillId="0" borderId="34" xfId="15" applyNumberFormat="1" applyFont="1" applyFill="1" applyBorder="1" applyAlignment="1">
      <alignment horizontal="center" vertical="center"/>
    </xf>
    <xf numFmtId="165" fontId="10" fillId="0" borderId="33" xfId="15" applyNumberFormat="1" applyFont="1" applyFill="1" applyBorder="1" applyAlignment="1">
      <alignment horizontal="center" vertical="center"/>
    </xf>
    <xf numFmtId="43" fontId="11" fillId="0" borderId="27" xfId="15" applyFont="1" applyFill="1" applyBorder="1" applyAlignment="1">
      <alignment horizontal="center" vertical="center" wrapText="1"/>
    </xf>
    <xf numFmtId="43" fontId="11" fillId="0" borderId="48" xfId="15" applyFont="1" applyFill="1" applyBorder="1" applyAlignment="1">
      <alignment horizontal="center" vertical="center" wrapText="1"/>
    </xf>
    <xf numFmtId="43" fontId="10" fillId="0" borderId="30" xfId="15" applyFont="1" applyFill="1" applyBorder="1" applyAlignment="1">
      <alignment horizontal="center" vertical="center"/>
    </xf>
    <xf numFmtId="165" fontId="10" fillId="0" borderId="49" xfId="15" applyNumberFormat="1" applyFont="1" applyFill="1" applyBorder="1" applyAlignment="1">
      <alignment horizontal="center" vertical="center"/>
    </xf>
    <xf numFmtId="165" fontId="10" fillId="0" borderId="34" xfId="15" applyNumberFormat="1" applyFont="1" applyFill="1" applyBorder="1" applyAlignment="1">
      <alignment horizontal="center" vertical="center"/>
    </xf>
    <xf numFmtId="43" fontId="10" fillId="0" borderId="33" xfId="15" applyFont="1" applyFill="1" applyBorder="1" applyAlignment="1">
      <alignment horizontal="center" vertical="center"/>
    </xf>
    <xf numFmtId="49" fontId="24" fillId="0" borderId="50" xfId="15" applyNumberFormat="1" applyFont="1" applyFill="1" applyBorder="1" applyAlignment="1">
      <alignment horizontal="justify" vertical="center" wrapText="1"/>
    </xf>
    <xf numFmtId="165" fontId="10" fillId="0" borderId="50" xfId="15" applyNumberFormat="1" applyFont="1" applyFill="1" applyBorder="1" applyAlignment="1">
      <alignment horizontal="center" vertical="center"/>
    </xf>
    <xf numFmtId="165" fontId="10" fillId="0" borderId="43" xfId="15" applyNumberFormat="1" applyFont="1" applyFill="1" applyBorder="1" applyAlignment="1">
      <alignment horizontal="center" vertical="center"/>
    </xf>
    <xf numFmtId="165" fontId="10" fillId="0" borderId="39" xfId="15" applyNumberFormat="1" applyFont="1" applyFill="1" applyBorder="1" applyAlignment="1">
      <alignment horizontal="center" vertical="center"/>
    </xf>
    <xf numFmtId="165" fontId="10" fillId="0" borderId="43" xfId="15" applyNumberFormat="1" applyFont="1" applyFill="1" applyBorder="1" applyAlignment="1">
      <alignment horizontal="center" vertical="center"/>
    </xf>
    <xf numFmtId="49" fontId="10" fillId="0" borderId="50" xfId="15" applyNumberFormat="1" applyFont="1" applyFill="1" applyBorder="1" applyAlignment="1">
      <alignment horizontal="justify" vertical="center" wrapText="1"/>
    </xf>
    <xf numFmtId="165" fontId="10" fillId="0" borderId="50" xfId="15" applyNumberFormat="1" applyFont="1" applyFill="1" applyBorder="1" applyAlignment="1">
      <alignment horizontal="center" vertical="center"/>
    </xf>
    <xf numFmtId="165" fontId="10" fillId="0" borderId="51" xfId="15" applyNumberFormat="1" applyFont="1" applyFill="1" applyBorder="1" applyAlignment="1">
      <alignment horizontal="center" vertical="center"/>
    </xf>
    <xf numFmtId="43" fontId="10" fillId="0" borderId="0" xfId="15" applyFill="1" applyAlignment="1">
      <alignment wrapText="1"/>
    </xf>
    <xf numFmtId="165" fontId="10" fillId="0" borderId="0" xfId="15" applyNumberFormat="1" applyFill="1" applyAlignment="1">
      <alignment/>
    </xf>
    <xf numFmtId="49" fontId="11" fillId="0" borderId="47" xfId="15" applyNumberFormat="1" applyFont="1" applyFill="1" applyBorder="1" applyAlignment="1">
      <alignment vertical="center"/>
    </xf>
    <xf numFmtId="165" fontId="10" fillId="0" borderId="44" xfId="15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left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43" fontId="11" fillId="0" borderId="21" xfId="15" applyFont="1" applyFill="1" applyBorder="1" applyAlignment="1">
      <alignment horizontal="center" vertical="center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9" fontId="0" fillId="2" borderId="0" xfId="0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3" fontId="7" fillId="2" borderId="52" xfId="15" applyFont="1" applyBorder="1" applyAlignment="1">
      <alignment horizontal="center" vertical="center" wrapText="1"/>
    </xf>
    <xf numFmtId="43" fontId="7" fillId="2" borderId="4" xfId="15" applyFont="1" applyBorder="1" applyAlignment="1">
      <alignment horizontal="center" vertical="center" wrapText="1"/>
    </xf>
    <xf numFmtId="49" fontId="14" fillId="5" borderId="53" xfId="15" applyNumberFormat="1" applyFont="1" applyFill="1" applyBorder="1" applyAlignment="1">
      <alignment horizontal="justify" vertical="center" wrapText="1"/>
    </xf>
    <xf numFmtId="49" fontId="14" fillId="5" borderId="54" xfId="15" applyNumberFormat="1" applyFont="1" applyFill="1" applyBorder="1" applyAlignment="1">
      <alignment horizontal="justify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3" fontId="11" fillId="0" borderId="19" xfId="15" applyFont="1" applyFill="1" applyBorder="1" applyAlignment="1">
      <alignment horizontal="center" vertical="center"/>
    </xf>
    <xf numFmtId="43" fontId="11" fillId="0" borderId="20" xfId="15" applyFont="1" applyFill="1" applyBorder="1" applyAlignment="1">
      <alignment horizontal="center" vertical="center"/>
    </xf>
    <xf numFmtId="43" fontId="11" fillId="0" borderId="55" xfId="15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2" fillId="0" borderId="36" xfId="15" applyNumberFormat="1" applyFont="1" applyFill="1" applyBorder="1" applyAlignment="1">
      <alignment horizontal="justify" vertical="center" wrapText="1"/>
    </xf>
    <xf numFmtId="49" fontId="22" fillId="0" borderId="37" xfId="15" applyNumberFormat="1" applyFont="1" applyFill="1" applyBorder="1" applyAlignment="1">
      <alignment horizontal="justify" vertical="center" wrapText="1"/>
    </xf>
    <xf numFmtId="165" fontId="13" fillId="0" borderId="39" xfId="15" applyNumberFormat="1" applyFont="1" applyFill="1" applyBorder="1" applyAlignment="1">
      <alignment horizontal="center" vertical="center"/>
    </xf>
    <xf numFmtId="165" fontId="13" fillId="0" borderId="37" xfId="15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justify" vertical="center" wrapText="1"/>
    </xf>
    <xf numFmtId="49" fontId="22" fillId="0" borderId="39" xfId="0" applyNumberFormat="1" applyFont="1" applyFill="1" applyBorder="1" applyAlignment="1">
      <alignment horizontal="justify" vertical="center" wrapText="1"/>
    </xf>
    <xf numFmtId="49" fontId="22" fillId="0" borderId="37" xfId="0" applyNumberFormat="1" applyFont="1" applyFill="1" applyBorder="1" applyAlignment="1">
      <alignment horizontal="justify" vertical="center" wrapText="1"/>
    </xf>
    <xf numFmtId="165" fontId="13" fillId="0" borderId="36" xfId="15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justify" vertical="center" wrapText="1"/>
    </xf>
    <xf numFmtId="49" fontId="20" fillId="0" borderId="39" xfId="0" applyNumberFormat="1" applyFont="1" applyFill="1" applyBorder="1" applyAlignment="1">
      <alignment horizontal="justify" vertical="center" wrapText="1"/>
    </xf>
    <xf numFmtId="49" fontId="20" fillId="0" borderId="37" xfId="0" applyNumberFormat="1" applyFont="1" applyFill="1" applyBorder="1" applyAlignment="1">
      <alignment horizontal="justify" vertical="center" wrapText="1"/>
    </xf>
    <xf numFmtId="43" fontId="11" fillId="0" borderId="0" xfId="15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49" fontId="20" fillId="0" borderId="36" xfId="0" applyNumberFormat="1" applyFont="1" applyFill="1" applyBorder="1" applyAlignment="1">
      <alignment horizontal="justify" vertical="center" wrapText="1"/>
    </xf>
    <xf numFmtId="49" fontId="20" fillId="0" borderId="39" xfId="0" applyNumberFormat="1" applyFont="1" applyFill="1" applyBorder="1" applyAlignment="1">
      <alignment horizontal="justify" vertical="center" wrapText="1"/>
    </xf>
    <xf numFmtId="49" fontId="20" fillId="0" borderId="37" xfId="0" applyNumberFormat="1" applyFont="1" applyFill="1" applyBorder="1" applyAlignment="1">
      <alignment horizontal="justify" vertical="center" wrapText="1"/>
    </xf>
    <xf numFmtId="43" fontId="0" fillId="0" borderId="0" xfId="15" applyAlignment="1">
      <alignment horizontal="left" vertical="center"/>
    </xf>
    <xf numFmtId="43" fontId="23" fillId="0" borderId="56" xfId="15" applyFont="1" applyBorder="1" applyAlignment="1">
      <alignment horizontal="center" vertical="center"/>
    </xf>
    <xf numFmtId="43" fontId="23" fillId="0" borderId="45" xfId="15" applyFont="1" applyBorder="1" applyAlignment="1">
      <alignment horizontal="center" vertical="center"/>
    </xf>
    <xf numFmtId="43" fontId="23" fillId="0" borderId="26" xfId="15" applyFont="1" applyBorder="1" applyAlignment="1">
      <alignment horizontal="center" vertical="center"/>
    </xf>
    <xf numFmtId="43" fontId="23" fillId="0" borderId="27" xfId="15" applyFont="1" applyBorder="1" applyAlignment="1">
      <alignment horizontal="center" vertical="center"/>
    </xf>
    <xf numFmtId="43" fontId="23" fillId="0" borderId="28" xfId="15" applyFont="1" applyBorder="1" applyAlignment="1">
      <alignment horizontal="center" vertical="center"/>
    </xf>
    <xf numFmtId="43" fontId="0" fillId="0" borderId="0" xfId="15" applyFont="1" applyAlignment="1">
      <alignment horizontal="left" vertical="center"/>
    </xf>
    <xf numFmtId="43" fontId="20" fillId="0" borderId="0" xfId="15" applyFont="1" applyBorder="1" applyAlignment="1">
      <alignment horizontal="right" wrapText="1"/>
    </xf>
    <xf numFmtId="43" fontId="20" fillId="0" borderId="0" xfId="15" applyFont="1" applyBorder="1" applyAlignment="1">
      <alignment horizontal="right" wrapText="1"/>
    </xf>
    <xf numFmtId="43" fontId="9" fillId="0" borderId="0" xfId="15" applyFont="1" applyAlignment="1">
      <alignment horizontal="center"/>
    </xf>
    <xf numFmtId="43" fontId="9" fillId="0" borderId="0" xfId="15" applyFont="1" applyAlignment="1">
      <alignment horizontal="center" wrapText="1"/>
    </xf>
    <xf numFmtId="43" fontId="23" fillId="0" borderId="26" xfId="15" applyFont="1" applyFill="1" applyBorder="1" applyAlignment="1">
      <alignment horizontal="center"/>
    </xf>
    <xf numFmtId="43" fontId="23" fillId="0" borderId="27" xfId="15" applyFont="1" applyFill="1" applyBorder="1" applyAlignment="1">
      <alignment horizontal="center"/>
    </xf>
    <xf numFmtId="43" fontId="23" fillId="0" borderId="28" xfId="15" applyFont="1" applyFill="1" applyBorder="1" applyAlignment="1">
      <alignment horizontal="center"/>
    </xf>
    <xf numFmtId="49" fontId="11" fillId="0" borderId="46" xfId="15" applyNumberFormat="1" applyFont="1" applyFill="1" applyBorder="1" applyAlignment="1">
      <alignment horizontal="center" vertical="center"/>
    </xf>
    <xf numFmtId="49" fontId="11" fillId="0" borderId="38" xfId="15" applyNumberFormat="1" applyFont="1" applyFill="1" applyBorder="1" applyAlignment="1">
      <alignment horizontal="center" vertical="center"/>
    </xf>
    <xf numFmtId="49" fontId="11" fillId="0" borderId="47" xfId="15" applyNumberFormat="1" applyFont="1" applyFill="1" applyBorder="1" applyAlignment="1">
      <alignment horizontal="center" vertical="center"/>
    </xf>
    <xf numFmtId="43" fontId="9" fillId="0" borderId="26" xfId="15" applyFont="1" applyFill="1" applyBorder="1" applyAlignment="1">
      <alignment horizontal="center" vertical="center"/>
    </xf>
    <xf numFmtId="43" fontId="9" fillId="0" borderId="27" xfId="15" applyFont="1" applyFill="1" applyBorder="1" applyAlignment="1">
      <alignment horizontal="center" vertical="center"/>
    </xf>
    <xf numFmtId="43" fontId="9" fillId="0" borderId="28" xfId="15" applyFont="1" applyFill="1" applyBorder="1" applyAlignment="1">
      <alignment horizontal="center" vertical="center"/>
    </xf>
    <xf numFmtId="0" fontId="10" fillId="0" borderId="47" xfId="0" applyNumberFormat="1" applyFill="1" applyBorder="1" applyAlignment="1" applyProtection="1">
      <alignment horizontal="left"/>
      <protection locked="0"/>
    </xf>
    <xf numFmtId="43" fontId="9" fillId="0" borderId="57" xfId="15" applyFont="1" applyFill="1" applyBorder="1" applyAlignment="1">
      <alignment horizontal="center" vertical="center" wrapText="1"/>
    </xf>
    <xf numFmtId="43" fontId="9" fillId="0" borderId="58" xfId="15" applyFont="1" applyFill="1" applyBorder="1" applyAlignment="1">
      <alignment horizontal="center" vertical="center" wrapText="1"/>
    </xf>
    <xf numFmtId="43" fontId="9" fillId="0" borderId="59" xfId="15" applyFont="1" applyFill="1" applyBorder="1" applyAlignment="1">
      <alignment horizontal="center" vertical="center" wrapText="1"/>
    </xf>
    <xf numFmtId="49" fontId="11" fillId="0" borderId="57" xfId="15" applyNumberFormat="1" applyFont="1" applyFill="1" applyBorder="1" applyAlignment="1">
      <alignment horizontal="center" vertical="center"/>
    </xf>
    <xf numFmtId="49" fontId="11" fillId="0" borderId="60" xfId="15" applyNumberFormat="1" applyFont="1" applyFill="1" applyBorder="1" applyAlignment="1">
      <alignment horizontal="center" vertical="center"/>
    </xf>
    <xf numFmtId="43" fontId="11" fillId="0" borderId="0" xfId="15" applyFont="1" applyFill="1" applyAlignment="1">
      <alignment horizontal="center" vertical="center" wrapText="1"/>
    </xf>
    <xf numFmtId="43" fontId="9" fillId="0" borderId="0" xfId="15" applyFont="1" applyFill="1" applyAlignment="1">
      <alignment horizontal="center" wrapText="1"/>
    </xf>
    <xf numFmtId="43" fontId="29" fillId="0" borderId="46" xfId="15" applyFont="1" applyFill="1" applyBorder="1" applyAlignment="1">
      <alignment horizontal="center" vertical="center" wrapText="1"/>
    </xf>
    <xf numFmtId="43" fontId="29" fillId="0" borderId="47" xfId="15" applyFont="1" applyFill="1" applyBorder="1" applyAlignment="1">
      <alignment horizontal="center" vertical="center" wrapText="1"/>
    </xf>
    <xf numFmtId="43" fontId="22" fillId="0" borderId="30" xfId="15" applyFont="1" applyFill="1" applyBorder="1" applyAlignment="1">
      <alignment horizontal="center" vertical="center" wrapText="1"/>
    </xf>
    <xf numFmtId="43" fontId="22" fillId="0" borderId="45" xfId="15" applyFont="1" applyFill="1" applyBorder="1" applyAlignment="1">
      <alignment horizontal="center" vertical="center" wrapText="1"/>
    </xf>
    <xf numFmtId="43" fontId="22" fillId="0" borderId="31" xfId="15" applyFont="1" applyFill="1" applyBorder="1" applyAlignment="1">
      <alignment horizontal="center" vertical="center" wrapText="1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Budżet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8225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Budżet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38225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38225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38225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Budżet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38225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Budżet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38225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2" sqref="A2:F2"/>
    </sheetView>
  </sheetViews>
  <sheetFormatPr defaultColWidth="9.33203125" defaultRowHeight="19.5" customHeight="1"/>
  <cols>
    <col min="1" max="1" width="5.5" style="0" customWidth="1"/>
    <col min="2" max="2" width="8.66015625" style="0" customWidth="1"/>
    <col min="3" max="3" width="8.83203125" style="0" customWidth="1"/>
    <col min="4" max="4" width="56.66015625" style="0" customWidth="1"/>
    <col min="5" max="5" width="17.5" style="0" customWidth="1"/>
    <col min="6" max="6" width="17.33203125" style="0" customWidth="1"/>
    <col min="7" max="7" width="38.16015625" style="0" customWidth="1"/>
    <col min="8" max="8" width="16.5" style="0" customWidth="1"/>
  </cols>
  <sheetData>
    <row r="1" spans="1:8" ht="25.5" customHeight="1">
      <c r="A1" s="233" t="s">
        <v>63</v>
      </c>
      <c r="B1" s="233"/>
      <c r="C1" s="233"/>
      <c r="D1" s="233"/>
      <c r="E1" s="233"/>
      <c r="F1" s="234"/>
      <c r="G1" s="2"/>
      <c r="H1" s="2"/>
    </row>
    <row r="2" spans="1:8" ht="27.75" customHeight="1" thickBot="1">
      <c r="A2" s="230" t="s">
        <v>331</v>
      </c>
      <c r="B2" s="231"/>
      <c r="C2" s="231"/>
      <c r="D2" s="231"/>
      <c r="E2" s="231"/>
      <c r="F2" s="232"/>
      <c r="G2" s="2"/>
      <c r="H2" s="2"/>
    </row>
    <row r="3" spans="1:8" ht="19.5" customHeight="1" thickBot="1" thickTop="1">
      <c r="A3" s="244" t="s">
        <v>64</v>
      </c>
      <c r="B3" s="245"/>
      <c r="C3" s="245"/>
      <c r="D3" s="245"/>
      <c r="E3" s="246"/>
      <c r="F3" s="229"/>
      <c r="G3" s="2"/>
      <c r="H3" s="2"/>
    </row>
    <row r="4" spans="1:8" ht="19.5" customHeight="1" thickTop="1">
      <c r="A4" s="3" t="s">
        <v>0</v>
      </c>
      <c r="B4" s="4" t="s">
        <v>1</v>
      </c>
      <c r="C4" s="5" t="s">
        <v>2</v>
      </c>
      <c r="D4" s="4" t="s">
        <v>3</v>
      </c>
      <c r="E4" s="4" t="s">
        <v>65</v>
      </c>
      <c r="F4" s="6" t="s">
        <v>66</v>
      </c>
      <c r="G4" s="2"/>
      <c r="H4" s="2"/>
    </row>
    <row r="5" spans="1:8" ht="19.5" customHeight="1">
      <c r="A5" s="13" t="s">
        <v>4</v>
      </c>
      <c r="B5" s="14"/>
      <c r="C5" s="15"/>
      <c r="D5" s="16" t="s">
        <v>5</v>
      </c>
      <c r="E5" s="17">
        <f>E6+E8</f>
        <v>-7000</v>
      </c>
      <c r="F5" s="18">
        <f>F6+F8</f>
        <v>1360</v>
      </c>
      <c r="G5" s="243"/>
      <c r="H5" s="243"/>
    </row>
    <row r="6" spans="1:8" ht="19.5" customHeight="1">
      <c r="A6" s="19"/>
      <c r="B6" s="20" t="s">
        <v>6</v>
      </c>
      <c r="C6" s="21"/>
      <c r="D6" s="69" t="s">
        <v>7</v>
      </c>
      <c r="E6" s="70">
        <f>E7</f>
        <v>-7000</v>
      </c>
      <c r="F6" s="71">
        <f>F7</f>
        <v>0</v>
      </c>
      <c r="G6" s="243"/>
      <c r="H6" s="243"/>
    </row>
    <row r="7" spans="1:8" ht="19.5" customHeight="1">
      <c r="A7" s="19"/>
      <c r="B7" s="22"/>
      <c r="C7" s="22" t="s">
        <v>8</v>
      </c>
      <c r="D7" s="23" t="s">
        <v>9</v>
      </c>
      <c r="E7" s="24">
        <v>-7000</v>
      </c>
      <c r="F7" s="25">
        <v>0</v>
      </c>
      <c r="G7" s="243"/>
      <c r="H7" s="243"/>
    </row>
    <row r="8" spans="1:8" ht="19.5" customHeight="1">
      <c r="A8" s="19"/>
      <c r="B8" s="20" t="s">
        <v>10</v>
      </c>
      <c r="C8" s="21"/>
      <c r="D8" s="69" t="s">
        <v>11</v>
      </c>
      <c r="E8" s="70">
        <f>E9</f>
        <v>0</v>
      </c>
      <c r="F8" s="71">
        <f>F9</f>
        <v>1360</v>
      </c>
      <c r="G8" s="243"/>
      <c r="H8" s="243"/>
    </row>
    <row r="9" spans="1:8" ht="30" customHeight="1">
      <c r="A9" s="19"/>
      <c r="B9" s="22"/>
      <c r="C9" s="22" t="s">
        <v>12</v>
      </c>
      <c r="D9" s="23" t="s">
        <v>13</v>
      </c>
      <c r="E9" s="24">
        <v>0</v>
      </c>
      <c r="F9" s="25">
        <v>1360</v>
      </c>
      <c r="G9" s="243"/>
      <c r="H9" s="243"/>
    </row>
    <row r="10" spans="1:8" ht="19.5" customHeight="1">
      <c r="A10" s="13" t="s">
        <v>14</v>
      </c>
      <c r="B10" s="14"/>
      <c r="C10" s="15"/>
      <c r="D10" s="16" t="s">
        <v>15</v>
      </c>
      <c r="E10" s="17">
        <f>E11+E14</f>
        <v>0</v>
      </c>
      <c r="F10" s="18">
        <f>F11+F14</f>
        <v>26732</v>
      </c>
      <c r="G10" s="243"/>
      <c r="H10" s="243"/>
    </row>
    <row r="11" spans="1:8" ht="19.5" customHeight="1">
      <c r="A11" s="19"/>
      <c r="B11" s="20" t="s">
        <v>16</v>
      </c>
      <c r="C11" s="21"/>
      <c r="D11" s="69" t="s">
        <v>17</v>
      </c>
      <c r="E11" s="70">
        <f>SUM(E12:E13)</f>
        <v>0</v>
      </c>
      <c r="F11" s="71">
        <f>SUM(F12:F13)</f>
        <v>25960</v>
      </c>
      <c r="G11" s="243"/>
      <c r="H11" s="243"/>
    </row>
    <row r="12" spans="1:8" ht="19.5" customHeight="1">
      <c r="A12" s="19"/>
      <c r="B12" s="22"/>
      <c r="C12" s="22" t="s">
        <v>18</v>
      </c>
      <c r="D12" s="23" t="s">
        <v>19</v>
      </c>
      <c r="E12" s="24">
        <v>0</v>
      </c>
      <c r="F12" s="25">
        <v>160</v>
      </c>
      <c r="G12" s="243"/>
      <c r="H12" s="243"/>
    </row>
    <row r="13" spans="1:8" ht="19.5" customHeight="1">
      <c r="A13" s="19"/>
      <c r="B13" s="22"/>
      <c r="C13" s="22" t="s">
        <v>8</v>
      </c>
      <c r="D13" s="23" t="s">
        <v>9</v>
      </c>
      <c r="E13" s="24">
        <v>0</v>
      </c>
      <c r="F13" s="25">
        <v>25800</v>
      </c>
      <c r="G13" s="243"/>
      <c r="H13" s="243"/>
    </row>
    <row r="14" spans="1:8" ht="19.5" customHeight="1">
      <c r="A14" s="19"/>
      <c r="B14" s="20" t="s">
        <v>20</v>
      </c>
      <c r="C14" s="21"/>
      <c r="D14" s="69" t="s">
        <v>11</v>
      </c>
      <c r="E14" s="70">
        <f>E15</f>
        <v>0</v>
      </c>
      <c r="F14" s="71">
        <f>F15</f>
        <v>772</v>
      </c>
      <c r="G14" s="243"/>
      <c r="H14" s="243"/>
    </row>
    <row r="15" spans="1:8" ht="19.5" customHeight="1">
      <c r="A15" s="19"/>
      <c r="B15" s="22"/>
      <c r="C15" s="22" t="s">
        <v>8</v>
      </c>
      <c r="D15" s="23" t="s">
        <v>9</v>
      </c>
      <c r="E15" s="24">
        <v>0</v>
      </c>
      <c r="F15" s="25">
        <v>772</v>
      </c>
      <c r="G15" s="243"/>
      <c r="H15" s="243"/>
    </row>
    <row r="16" spans="1:8" ht="49.5" customHeight="1">
      <c r="A16" s="13" t="s">
        <v>21</v>
      </c>
      <c r="B16" s="14"/>
      <c r="C16" s="15"/>
      <c r="D16" s="16" t="s">
        <v>22</v>
      </c>
      <c r="E16" s="17">
        <f>E17+E19+E26+E30</f>
        <v>-20000</v>
      </c>
      <c r="F16" s="18">
        <f>F17+F19+F26+F30</f>
        <v>64147.79</v>
      </c>
      <c r="G16" s="243"/>
      <c r="H16" s="243"/>
    </row>
    <row r="17" spans="1:8" ht="39" customHeight="1">
      <c r="A17" s="19"/>
      <c r="B17" s="20" t="s">
        <v>23</v>
      </c>
      <c r="C17" s="21"/>
      <c r="D17" s="69" t="s">
        <v>24</v>
      </c>
      <c r="E17" s="70">
        <f>E18</f>
        <v>0</v>
      </c>
      <c r="F17" s="71">
        <f>F18</f>
        <v>40</v>
      </c>
      <c r="G17" s="243"/>
      <c r="H17" s="243"/>
    </row>
    <row r="18" spans="1:8" ht="19.5" customHeight="1">
      <c r="A18" s="19"/>
      <c r="B18" s="22"/>
      <c r="C18" s="22" t="s">
        <v>25</v>
      </c>
      <c r="D18" s="23" t="s">
        <v>26</v>
      </c>
      <c r="E18" s="24">
        <v>0</v>
      </c>
      <c r="F18" s="25">
        <v>40</v>
      </c>
      <c r="G18" s="243"/>
      <c r="H18" s="243"/>
    </row>
    <row r="19" spans="1:8" ht="47.25" customHeight="1">
      <c r="A19" s="19"/>
      <c r="B19" s="20" t="s">
        <v>27</v>
      </c>
      <c r="C19" s="21"/>
      <c r="D19" s="69" t="s">
        <v>28</v>
      </c>
      <c r="E19" s="70">
        <f>SUM(E20:E25)</f>
        <v>-20000</v>
      </c>
      <c r="F19" s="71">
        <f>SUM(F20:F25)</f>
        <v>55700</v>
      </c>
      <c r="G19" s="243"/>
      <c r="H19" s="243"/>
    </row>
    <row r="20" spans="1:8" ht="19.5" customHeight="1">
      <c r="A20" s="19"/>
      <c r="B20" s="22"/>
      <c r="C20" s="22" t="s">
        <v>29</v>
      </c>
      <c r="D20" s="23" t="s">
        <v>30</v>
      </c>
      <c r="E20" s="24">
        <v>0</v>
      </c>
      <c r="F20" s="25">
        <v>20000</v>
      </c>
      <c r="G20" s="243"/>
      <c r="H20" s="243"/>
    </row>
    <row r="21" spans="1:8" ht="19.5" customHeight="1">
      <c r="A21" s="19"/>
      <c r="B21" s="22"/>
      <c r="C21" s="22" t="s">
        <v>31</v>
      </c>
      <c r="D21" s="23" t="s">
        <v>32</v>
      </c>
      <c r="E21" s="24">
        <v>-20000</v>
      </c>
      <c r="F21" s="25">
        <v>0</v>
      </c>
      <c r="G21" s="243"/>
      <c r="H21" s="243"/>
    </row>
    <row r="22" spans="1:8" ht="19.5" customHeight="1">
      <c r="A22" s="19"/>
      <c r="B22" s="22"/>
      <c r="C22" s="22" t="s">
        <v>33</v>
      </c>
      <c r="D22" s="23" t="s">
        <v>34</v>
      </c>
      <c r="E22" s="24">
        <v>0</v>
      </c>
      <c r="F22" s="25">
        <v>3000</v>
      </c>
      <c r="G22" s="243"/>
      <c r="H22" s="243"/>
    </row>
    <row r="23" spans="1:8" ht="19.5" customHeight="1">
      <c r="A23" s="19"/>
      <c r="B23" s="22"/>
      <c r="C23" s="22" t="s">
        <v>35</v>
      </c>
      <c r="D23" s="23" t="s">
        <v>36</v>
      </c>
      <c r="E23" s="24">
        <v>0</v>
      </c>
      <c r="F23" s="25">
        <v>30000</v>
      </c>
      <c r="G23" s="243"/>
      <c r="H23" s="243"/>
    </row>
    <row r="24" spans="1:8" ht="19.5" customHeight="1">
      <c r="A24" s="19"/>
      <c r="B24" s="22"/>
      <c r="C24" s="22" t="s">
        <v>25</v>
      </c>
      <c r="D24" s="23" t="s">
        <v>26</v>
      </c>
      <c r="E24" s="24">
        <v>0</v>
      </c>
      <c r="F24" s="25">
        <v>1100</v>
      </c>
      <c r="G24" s="243"/>
      <c r="H24" s="243"/>
    </row>
    <row r="25" spans="1:8" ht="19.5" customHeight="1">
      <c r="A25" s="19"/>
      <c r="B25" s="22"/>
      <c r="C25" s="22" t="s">
        <v>37</v>
      </c>
      <c r="D25" s="23" t="s">
        <v>38</v>
      </c>
      <c r="E25" s="24">
        <v>0</v>
      </c>
      <c r="F25" s="25">
        <v>1600</v>
      </c>
      <c r="G25" s="243"/>
      <c r="H25" s="243"/>
    </row>
    <row r="26" spans="1:8" ht="38.25" customHeight="1">
      <c r="A26" s="19"/>
      <c r="B26" s="20" t="s">
        <v>39</v>
      </c>
      <c r="C26" s="21"/>
      <c r="D26" s="69" t="s">
        <v>40</v>
      </c>
      <c r="E26" s="70">
        <f>SUM(E27:E29)</f>
        <v>0</v>
      </c>
      <c r="F26" s="71">
        <f>SUM(F27:F29)</f>
        <v>1407.79</v>
      </c>
      <c r="G26" s="243"/>
      <c r="H26" s="243"/>
    </row>
    <row r="27" spans="1:8" ht="19.5" customHeight="1">
      <c r="A27" s="19"/>
      <c r="B27" s="22"/>
      <c r="C27" s="22" t="s">
        <v>41</v>
      </c>
      <c r="D27" s="23" t="s">
        <v>42</v>
      </c>
      <c r="E27" s="24">
        <v>0</v>
      </c>
      <c r="F27" s="25">
        <v>800</v>
      </c>
      <c r="G27" s="243"/>
      <c r="H27" s="243"/>
    </row>
    <row r="28" spans="1:8" ht="19.5" customHeight="1">
      <c r="A28" s="19"/>
      <c r="B28" s="22"/>
      <c r="C28" s="22" t="s">
        <v>43</v>
      </c>
      <c r="D28" s="23" t="s">
        <v>44</v>
      </c>
      <c r="E28" s="24">
        <v>0</v>
      </c>
      <c r="F28" s="25">
        <v>77.79</v>
      </c>
      <c r="G28" s="243"/>
      <c r="H28" s="243"/>
    </row>
    <row r="29" spans="1:8" ht="33.75" customHeight="1">
      <c r="A29" s="19"/>
      <c r="B29" s="22"/>
      <c r="C29" s="22" t="s">
        <v>45</v>
      </c>
      <c r="D29" s="23" t="s">
        <v>46</v>
      </c>
      <c r="E29" s="24">
        <v>0</v>
      </c>
      <c r="F29" s="25">
        <v>530</v>
      </c>
      <c r="G29" s="243"/>
      <c r="H29" s="243"/>
    </row>
    <row r="30" spans="1:8" ht="25.5" customHeight="1">
      <c r="A30" s="19"/>
      <c r="B30" s="20" t="s">
        <v>47</v>
      </c>
      <c r="C30" s="21"/>
      <c r="D30" s="69" t="s">
        <v>48</v>
      </c>
      <c r="E30" s="70">
        <f>E31</f>
        <v>0</v>
      </c>
      <c r="F30" s="71">
        <f>F31</f>
        <v>7000</v>
      </c>
      <c r="G30" s="243"/>
      <c r="H30" s="243"/>
    </row>
    <row r="31" spans="1:8" ht="19.5" customHeight="1">
      <c r="A31" s="19"/>
      <c r="B31" s="22"/>
      <c r="C31" s="22" t="s">
        <v>49</v>
      </c>
      <c r="D31" s="23" t="s">
        <v>50</v>
      </c>
      <c r="E31" s="24">
        <v>0</v>
      </c>
      <c r="F31" s="25">
        <v>7000</v>
      </c>
      <c r="G31" s="243"/>
      <c r="H31" s="243"/>
    </row>
    <row r="32" spans="1:8" ht="19.5" customHeight="1">
      <c r="A32" s="13" t="s">
        <v>51</v>
      </c>
      <c r="B32" s="14"/>
      <c r="C32" s="15"/>
      <c r="D32" s="16" t="s">
        <v>52</v>
      </c>
      <c r="E32" s="17">
        <f>E33</f>
        <v>-3500</v>
      </c>
      <c r="F32" s="18">
        <f>F33</f>
        <v>0</v>
      </c>
      <c r="G32" s="243"/>
      <c r="H32" s="243"/>
    </row>
    <row r="33" spans="1:8" ht="19.5" customHeight="1">
      <c r="A33" s="19"/>
      <c r="B33" s="20" t="s">
        <v>53</v>
      </c>
      <c r="C33" s="21"/>
      <c r="D33" s="69" t="s">
        <v>54</v>
      </c>
      <c r="E33" s="70">
        <f>E34</f>
        <v>-3500</v>
      </c>
      <c r="F33" s="71">
        <f>F34</f>
        <v>0</v>
      </c>
      <c r="G33" s="243"/>
      <c r="H33" s="243"/>
    </row>
    <row r="34" spans="1:8" ht="19.5" customHeight="1">
      <c r="A34" s="19"/>
      <c r="B34" s="22"/>
      <c r="C34" s="22" t="s">
        <v>55</v>
      </c>
      <c r="D34" s="23" t="s">
        <v>56</v>
      </c>
      <c r="E34" s="24">
        <v>-3500</v>
      </c>
      <c r="F34" s="25">
        <v>0</v>
      </c>
      <c r="G34" s="243"/>
      <c r="H34" s="243"/>
    </row>
    <row r="35" spans="1:8" ht="19.5" customHeight="1">
      <c r="A35" s="13" t="s">
        <v>57</v>
      </c>
      <c r="B35" s="14"/>
      <c r="C35" s="15"/>
      <c r="D35" s="16" t="s">
        <v>58</v>
      </c>
      <c r="E35" s="17">
        <f>E36</f>
        <v>0</v>
      </c>
      <c r="F35" s="18">
        <f>F36</f>
        <v>2000</v>
      </c>
      <c r="G35" s="243"/>
      <c r="H35" s="243"/>
    </row>
    <row r="36" spans="1:8" ht="39" customHeight="1">
      <c r="A36" s="19"/>
      <c r="B36" s="20" t="s">
        <v>59</v>
      </c>
      <c r="C36" s="76"/>
      <c r="D36" s="77" t="s">
        <v>60</v>
      </c>
      <c r="E36" s="78">
        <f>E37</f>
        <v>0</v>
      </c>
      <c r="F36" s="79">
        <f>F37</f>
        <v>2000</v>
      </c>
      <c r="G36" s="243"/>
      <c r="H36" s="243"/>
    </row>
    <row r="37" spans="1:8" ht="45.75" customHeight="1" thickBot="1">
      <c r="A37" s="26"/>
      <c r="B37" s="27"/>
      <c r="C37" s="27" t="s">
        <v>61</v>
      </c>
      <c r="D37" s="28" t="s">
        <v>62</v>
      </c>
      <c r="E37" s="29">
        <v>0</v>
      </c>
      <c r="F37" s="30">
        <v>2000</v>
      </c>
      <c r="G37" s="243"/>
      <c r="H37" s="243"/>
    </row>
    <row r="38" spans="1:8" ht="19.5" customHeight="1" thickBot="1" thickTop="1">
      <c r="A38" s="10"/>
      <c r="B38" s="11"/>
      <c r="C38" s="12"/>
      <c r="D38" s="243"/>
      <c r="E38" s="243"/>
      <c r="F38" s="243"/>
      <c r="G38" s="243"/>
      <c r="H38" s="243"/>
    </row>
    <row r="39" spans="1:8" ht="19.5" customHeight="1" thickBot="1" thickTop="1">
      <c r="A39" s="1"/>
      <c r="B39" s="239" t="s">
        <v>67</v>
      </c>
      <c r="C39" s="240"/>
      <c r="D39" s="7">
        <f>E39+F39</f>
        <v>63739.79000000001</v>
      </c>
      <c r="E39" s="8">
        <f>E5++E10+E16+E32+E35</f>
        <v>-30500</v>
      </c>
      <c r="F39" s="9">
        <f>F5++F10+F16+F32+F35</f>
        <v>94239.79000000001</v>
      </c>
      <c r="G39" s="243"/>
      <c r="H39" s="243"/>
    </row>
    <row r="40" ht="19.5" customHeight="1" thickBot="1" thickTop="1"/>
    <row r="41" spans="2:6" ht="19.5" customHeight="1" thickBot="1">
      <c r="B41" s="31">
        <v>952</v>
      </c>
      <c r="C41" s="241" t="s">
        <v>68</v>
      </c>
      <c r="D41" s="242"/>
      <c r="E41" s="32">
        <v>-832262.15</v>
      </c>
      <c r="F41" s="33">
        <v>0</v>
      </c>
    </row>
    <row r="42" spans="2:6" ht="19.5" customHeight="1" thickBot="1">
      <c r="B42" s="34"/>
      <c r="C42" s="35" t="s">
        <v>69</v>
      </c>
      <c r="D42" s="36">
        <f>F42+E42</f>
        <v>-832262.15</v>
      </c>
      <c r="E42" s="37">
        <f>SUM(E41:E41)</f>
        <v>-832262.15</v>
      </c>
      <c r="F42" s="38">
        <f>SUM(F41:F41)</f>
        <v>0</v>
      </c>
    </row>
  </sheetData>
  <mergeCells count="40">
    <mergeCell ref="G5:H5"/>
    <mergeCell ref="A3:F3"/>
    <mergeCell ref="A2:F2"/>
    <mergeCell ref="A1:F1"/>
    <mergeCell ref="G8:H8"/>
    <mergeCell ref="G9:H9"/>
    <mergeCell ref="G6:H6"/>
    <mergeCell ref="G7:H7"/>
    <mergeCell ref="G12:H12"/>
    <mergeCell ref="G13:H13"/>
    <mergeCell ref="G10:H10"/>
    <mergeCell ref="G11:H11"/>
    <mergeCell ref="G16:H16"/>
    <mergeCell ref="G17:H17"/>
    <mergeCell ref="G14:H14"/>
    <mergeCell ref="G15:H15"/>
    <mergeCell ref="G20:H20"/>
    <mergeCell ref="G21:H21"/>
    <mergeCell ref="G18:H18"/>
    <mergeCell ref="G19:H19"/>
    <mergeCell ref="G24:H24"/>
    <mergeCell ref="G25:H25"/>
    <mergeCell ref="G22:H22"/>
    <mergeCell ref="G23:H23"/>
    <mergeCell ref="G28:H28"/>
    <mergeCell ref="G29:H29"/>
    <mergeCell ref="G26:H26"/>
    <mergeCell ref="G27:H27"/>
    <mergeCell ref="G32:H32"/>
    <mergeCell ref="G33:H33"/>
    <mergeCell ref="G30:H30"/>
    <mergeCell ref="G31:H31"/>
    <mergeCell ref="G36:H36"/>
    <mergeCell ref="G37:H37"/>
    <mergeCell ref="G34:H34"/>
    <mergeCell ref="G35:H35"/>
    <mergeCell ref="B39:C39"/>
    <mergeCell ref="C41:D41"/>
    <mergeCell ref="D38:H38"/>
    <mergeCell ref="G39:H3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1">
      <selection activeCell="A3" sqref="A3:F3"/>
    </sheetView>
  </sheetViews>
  <sheetFormatPr defaultColWidth="9.33203125" defaultRowHeight="19.5" customHeight="1"/>
  <cols>
    <col min="1" max="1" width="5.5" style="0" customWidth="1"/>
    <col min="2" max="2" width="8.5" style="0" customWidth="1"/>
    <col min="3" max="3" width="8" style="0" customWidth="1"/>
    <col min="4" max="4" width="53" style="0" customWidth="1"/>
    <col min="5" max="5" width="18.83203125" style="0" customWidth="1"/>
    <col min="6" max="6" width="20.66015625" style="0" customWidth="1"/>
  </cols>
  <sheetData>
    <row r="1" spans="1:6" ht="19.5" customHeight="1">
      <c r="A1" s="233" t="s">
        <v>191</v>
      </c>
      <c r="B1" s="233"/>
      <c r="C1" s="233"/>
      <c r="D1" s="233"/>
      <c r="E1" s="233"/>
      <c r="F1" s="234"/>
    </row>
    <row r="2" spans="1:6" ht="19.5" customHeight="1" thickBot="1">
      <c r="A2" s="230" t="s">
        <v>331</v>
      </c>
      <c r="B2" s="231"/>
      <c r="C2" s="231"/>
      <c r="D2" s="231"/>
      <c r="E2" s="231"/>
      <c r="F2" s="232"/>
    </row>
    <row r="3" spans="1:6" ht="19.5" customHeight="1" thickBot="1" thickTop="1">
      <c r="A3" s="244" t="s">
        <v>192</v>
      </c>
      <c r="B3" s="245"/>
      <c r="C3" s="245"/>
      <c r="D3" s="245"/>
      <c r="E3" s="246"/>
      <c r="F3" s="229"/>
    </row>
    <row r="4" spans="1:6" ht="19.5" customHeight="1" thickBot="1" thickTop="1">
      <c r="A4" s="57" t="s">
        <v>0</v>
      </c>
      <c r="B4" s="58" t="s">
        <v>1</v>
      </c>
      <c r="C4" s="59" t="s">
        <v>2</v>
      </c>
      <c r="D4" s="58" t="s">
        <v>3</v>
      </c>
      <c r="E4" s="58" t="s">
        <v>65</v>
      </c>
      <c r="F4" s="60" t="s">
        <v>66</v>
      </c>
    </row>
    <row r="5" spans="1:6" ht="19.5" customHeight="1" thickTop="1">
      <c r="A5" s="64" t="s">
        <v>4</v>
      </c>
      <c r="B5" s="65"/>
      <c r="C5" s="64"/>
      <c r="D5" s="66" t="s">
        <v>5</v>
      </c>
      <c r="E5" s="67">
        <f>E6+E8+E13</f>
        <v>-77600</v>
      </c>
      <c r="F5" s="68">
        <f>F6+F8+F13</f>
        <v>2000</v>
      </c>
    </row>
    <row r="6" spans="1:6" ht="19.5" customHeight="1">
      <c r="A6" s="61"/>
      <c r="B6" s="62" t="s">
        <v>70</v>
      </c>
      <c r="C6" s="63"/>
      <c r="D6" s="72" t="s">
        <v>71</v>
      </c>
      <c r="E6" s="73">
        <f>E7</f>
        <v>-4500</v>
      </c>
      <c r="F6" s="74">
        <f>F7</f>
        <v>0</v>
      </c>
    </row>
    <row r="7" spans="1:6" ht="19.5" customHeight="1">
      <c r="A7" s="42"/>
      <c r="B7" s="43"/>
      <c r="C7" s="44" t="s">
        <v>72</v>
      </c>
      <c r="D7" s="23" t="s">
        <v>73</v>
      </c>
      <c r="E7" s="24">
        <v>-4500</v>
      </c>
      <c r="F7" s="25">
        <v>0</v>
      </c>
    </row>
    <row r="8" spans="1:6" ht="19.5" customHeight="1">
      <c r="A8" s="45"/>
      <c r="B8" s="46" t="s">
        <v>6</v>
      </c>
      <c r="C8" s="47"/>
      <c r="D8" s="69" t="s">
        <v>7</v>
      </c>
      <c r="E8" s="70">
        <f>SUM(E9:E12)</f>
        <v>-61500</v>
      </c>
      <c r="F8" s="71">
        <f>SUM(F9:F12)</f>
        <v>2000</v>
      </c>
    </row>
    <row r="9" spans="1:6" ht="19.5" customHeight="1">
      <c r="A9" s="42"/>
      <c r="B9" s="43"/>
      <c r="C9" s="44" t="s">
        <v>72</v>
      </c>
      <c r="D9" s="23" t="s">
        <v>73</v>
      </c>
      <c r="E9" s="24">
        <v>-4500</v>
      </c>
      <c r="F9" s="25">
        <v>0</v>
      </c>
    </row>
    <row r="10" spans="1:6" ht="19.5" customHeight="1">
      <c r="A10" s="42"/>
      <c r="B10" s="43"/>
      <c r="C10" s="44" t="s">
        <v>74</v>
      </c>
      <c r="D10" s="23" t="s">
        <v>75</v>
      </c>
      <c r="E10" s="24">
        <v>0</v>
      </c>
      <c r="F10" s="25">
        <v>2000</v>
      </c>
    </row>
    <row r="11" spans="1:6" ht="19.5" customHeight="1">
      <c r="A11" s="42"/>
      <c r="B11" s="43"/>
      <c r="C11" s="44" t="s">
        <v>76</v>
      </c>
      <c r="D11" s="23" t="s">
        <v>77</v>
      </c>
      <c r="E11" s="24">
        <v>-3000</v>
      </c>
      <c r="F11" s="25">
        <v>0</v>
      </c>
    </row>
    <row r="12" spans="1:6" ht="19.5" customHeight="1">
      <c r="A12" s="42"/>
      <c r="B12" s="43"/>
      <c r="C12" s="44" t="s">
        <v>78</v>
      </c>
      <c r="D12" s="23" t="s">
        <v>79</v>
      </c>
      <c r="E12" s="24">
        <v>-54000</v>
      </c>
      <c r="F12" s="25">
        <v>0</v>
      </c>
    </row>
    <row r="13" spans="1:6" ht="19.5" customHeight="1">
      <c r="A13" s="45"/>
      <c r="B13" s="46" t="s">
        <v>10</v>
      </c>
      <c r="C13" s="47"/>
      <c r="D13" s="69" t="s">
        <v>11</v>
      </c>
      <c r="E13" s="70">
        <f>E14</f>
        <v>-11600</v>
      </c>
      <c r="F13" s="71">
        <f>F14</f>
        <v>0</v>
      </c>
    </row>
    <row r="14" spans="1:6" ht="19.5" customHeight="1">
      <c r="A14" s="42"/>
      <c r="B14" s="43"/>
      <c r="C14" s="44" t="s">
        <v>80</v>
      </c>
      <c r="D14" s="23" t="s">
        <v>81</v>
      </c>
      <c r="E14" s="24">
        <v>-11600</v>
      </c>
      <c r="F14" s="25">
        <v>0</v>
      </c>
    </row>
    <row r="15" spans="1:6" ht="19.5" customHeight="1">
      <c r="A15" s="48" t="s">
        <v>82</v>
      </c>
      <c r="B15" s="49"/>
      <c r="C15" s="50"/>
      <c r="D15" s="39" t="s">
        <v>180</v>
      </c>
      <c r="E15" s="51">
        <f>E16</f>
        <v>-192000</v>
      </c>
      <c r="F15" s="52">
        <f>F16</f>
        <v>0</v>
      </c>
    </row>
    <row r="16" spans="1:6" ht="19.5" customHeight="1">
      <c r="A16" s="45"/>
      <c r="B16" s="46" t="s">
        <v>83</v>
      </c>
      <c r="C16" s="47"/>
      <c r="D16" s="69" t="s">
        <v>84</v>
      </c>
      <c r="E16" s="70">
        <f>SUM(E17:E20)</f>
        <v>-192000</v>
      </c>
      <c r="F16" s="71">
        <f>SUM(F17:F20)</f>
        <v>0</v>
      </c>
    </row>
    <row r="17" spans="1:6" ht="19.5" customHeight="1">
      <c r="A17" s="42"/>
      <c r="B17" s="43"/>
      <c r="C17" s="44" t="s">
        <v>72</v>
      </c>
      <c r="D17" s="23" t="s">
        <v>73</v>
      </c>
      <c r="E17" s="24">
        <v>-1000</v>
      </c>
      <c r="F17" s="25">
        <v>0</v>
      </c>
    </row>
    <row r="18" spans="1:6" ht="19.5" customHeight="1">
      <c r="A18" s="42"/>
      <c r="B18" s="43"/>
      <c r="C18" s="44" t="s">
        <v>76</v>
      </c>
      <c r="D18" s="23" t="s">
        <v>77</v>
      </c>
      <c r="E18" s="24">
        <v>-55000</v>
      </c>
      <c r="F18" s="25">
        <v>0</v>
      </c>
    </row>
    <row r="19" spans="1:6" ht="19.5" customHeight="1">
      <c r="A19" s="42"/>
      <c r="B19" s="43"/>
      <c r="C19" s="44" t="s">
        <v>85</v>
      </c>
      <c r="D19" s="23" t="s">
        <v>86</v>
      </c>
      <c r="E19" s="24">
        <v>-30000</v>
      </c>
      <c r="F19" s="25">
        <v>0</v>
      </c>
    </row>
    <row r="20" spans="1:6" ht="19.5" customHeight="1">
      <c r="A20" s="42"/>
      <c r="B20" s="43"/>
      <c r="C20" s="44" t="s">
        <v>78</v>
      </c>
      <c r="D20" s="23" t="s">
        <v>79</v>
      </c>
      <c r="E20" s="24">
        <v>-106000</v>
      </c>
      <c r="F20" s="25">
        <v>0</v>
      </c>
    </row>
    <row r="21" spans="1:6" ht="19.5" customHeight="1">
      <c r="A21" s="48" t="s">
        <v>87</v>
      </c>
      <c r="B21" s="49"/>
      <c r="C21" s="50"/>
      <c r="D21" s="40" t="s">
        <v>181</v>
      </c>
      <c r="E21" s="51">
        <f>E22+E24</f>
        <v>-97864</v>
      </c>
      <c r="F21" s="52">
        <f>F22+F24</f>
        <v>2000</v>
      </c>
    </row>
    <row r="22" spans="1:6" ht="19.5" customHeight="1">
      <c r="A22" s="45"/>
      <c r="B22" s="46" t="s">
        <v>88</v>
      </c>
      <c r="C22" s="47"/>
      <c r="D22" s="69" t="s">
        <v>89</v>
      </c>
      <c r="E22" s="70">
        <f>E23</f>
        <v>0</v>
      </c>
      <c r="F22" s="71">
        <f>F23</f>
        <v>2000</v>
      </c>
    </row>
    <row r="23" spans="1:6" ht="19.5" customHeight="1">
      <c r="A23" s="42"/>
      <c r="B23" s="43"/>
      <c r="C23" s="44" t="s">
        <v>85</v>
      </c>
      <c r="D23" s="23" t="s">
        <v>86</v>
      </c>
      <c r="E23" s="24">
        <v>0</v>
      </c>
      <c r="F23" s="25">
        <v>2000</v>
      </c>
    </row>
    <row r="24" spans="1:6" ht="19.5" customHeight="1">
      <c r="A24" s="45"/>
      <c r="B24" s="46" t="s">
        <v>90</v>
      </c>
      <c r="C24" s="47"/>
      <c r="D24" s="69" t="s">
        <v>11</v>
      </c>
      <c r="E24" s="70">
        <f>SUM(E25:E31)</f>
        <v>-97864</v>
      </c>
      <c r="F24" s="71">
        <f>SUM(F25:F31)</f>
        <v>0</v>
      </c>
    </row>
    <row r="25" spans="1:6" ht="19.5" customHeight="1">
      <c r="A25" s="42"/>
      <c r="B25" s="43"/>
      <c r="C25" s="44" t="s">
        <v>91</v>
      </c>
      <c r="D25" s="23" t="s">
        <v>92</v>
      </c>
      <c r="E25" s="24">
        <v>-2000</v>
      </c>
      <c r="F25" s="25">
        <v>0</v>
      </c>
    </row>
    <row r="26" spans="1:6" ht="19.5" customHeight="1">
      <c r="A26" s="42"/>
      <c r="B26" s="43"/>
      <c r="C26" s="44" t="s">
        <v>72</v>
      </c>
      <c r="D26" s="23" t="s">
        <v>73</v>
      </c>
      <c r="E26" s="24">
        <v>-1000</v>
      </c>
      <c r="F26" s="53">
        <v>0</v>
      </c>
    </row>
    <row r="27" spans="1:6" ht="19.5" customHeight="1">
      <c r="A27" s="42"/>
      <c r="B27" s="43"/>
      <c r="C27" s="44" t="s">
        <v>74</v>
      </c>
      <c r="D27" s="23" t="s">
        <v>75</v>
      </c>
      <c r="E27" s="24">
        <v>-1000</v>
      </c>
      <c r="F27" s="25">
        <v>0</v>
      </c>
    </row>
    <row r="28" spans="1:6" ht="19.5" customHeight="1">
      <c r="A28" s="42"/>
      <c r="B28" s="43"/>
      <c r="C28" s="44" t="s">
        <v>76</v>
      </c>
      <c r="D28" s="23" t="s">
        <v>77</v>
      </c>
      <c r="E28" s="24">
        <v>-50000</v>
      </c>
      <c r="F28" s="25">
        <v>0</v>
      </c>
    </row>
    <row r="29" spans="1:6" ht="19.5" customHeight="1">
      <c r="A29" s="42"/>
      <c r="B29" s="43"/>
      <c r="C29" s="44" t="s">
        <v>93</v>
      </c>
      <c r="D29" s="23" t="s">
        <v>94</v>
      </c>
      <c r="E29" s="24">
        <v>-2500</v>
      </c>
      <c r="F29" s="25">
        <v>0</v>
      </c>
    </row>
    <row r="30" spans="1:6" ht="19.5" customHeight="1">
      <c r="A30" s="42"/>
      <c r="B30" s="43"/>
      <c r="C30" s="44" t="s">
        <v>95</v>
      </c>
      <c r="D30" s="23" t="s">
        <v>96</v>
      </c>
      <c r="E30" s="24">
        <v>-2364</v>
      </c>
      <c r="F30" s="25">
        <v>0</v>
      </c>
    </row>
    <row r="31" spans="1:6" ht="19.5" customHeight="1">
      <c r="A31" s="42"/>
      <c r="B31" s="43"/>
      <c r="C31" s="44" t="s">
        <v>78</v>
      </c>
      <c r="D31" s="23" t="s">
        <v>79</v>
      </c>
      <c r="E31" s="24">
        <v>-39000</v>
      </c>
      <c r="F31" s="25">
        <v>0</v>
      </c>
    </row>
    <row r="32" spans="1:6" ht="19.5" customHeight="1">
      <c r="A32" s="48" t="s">
        <v>97</v>
      </c>
      <c r="B32" s="49"/>
      <c r="C32" s="50"/>
      <c r="D32" s="41" t="s">
        <v>190</v>
      </c>
      <c r="E32" s="51">
        <f>E33</f>
        <v>-800</v>
      </c>
      <c r="F32" s="52">
        <f>F33</f>
        <v>1401</v>
      </c>
    </row>
    <row r="33" spans="1:6" ht="19.5" customHeight="1">
      <c r="A33" s="45"/>
      <c r="B33" s="46" t="s">
        <v>98</v>
      </c>
      <c r="C33" s="47"/>
      <c r="D33" s="69" t="s">
        <v>99</v>
      </c>
      <c r="E33" s="70">
        <f>SUM(E34:E35)</f>
        <v>-800</v>
      </c>
      <c r="F33" s="71">
        <f>SUM(F34:F35)</f>
        <v>1401</v>
      </c>
    </row>
    <row r="34" spans="1:6" ht="19.5" customHeight="1">
      <c r="A34" s="42"/>
      <c r="B34" s="43"/>
      <c r="C34" s="44" t="s">
        <v>100</v>
      </c>
      <c r="D34" s="23" t="s">
        <v>101</v>
      </c>
      <c r="E34" s="24">
        <v>-800</v>
      </c>
      <c r="F34" s="25">
        <v>0</v>
      </c>
    </row>
    <row r="35" spans="1:6" ht="19.5" customHeight="1">
      <c r="A35" s="42"/>
      <c r="B35" s="43"/>
      <c r="C35" s="44" t="s">
        <v>85</v>
      </c>
      <c r="D35" s="23" t="s">
        <v>86</v>
      </c>
      <c r="E35" s="24">
        <v>0</v>
      </c>
      <c r="F35" s="25">
        <v>1401</v>
      </c>
    </row>
    <row r="36" spans="1:6" ht="19.5" customHeight="1">
      <c r="A36" s="48" t="s">
        <v>14</v>
      </c>
      <c r="B36" s="49"/>
      <c r="C36" s="50"/>
      <c r="D36" s="16" t="s">
        <v>15</v>
      </c>
      <c r="E36" s="51">
        <f>E37+E39+E42+E52+E55</f>
        <v>-47900</v>
      </c>
      <c r="F36" s="52">
        <f>F37+F39+F42+F52+F55</f>
        <v>4869</v>
      </c>
    </row>
    <row r="37" spans="1:6" ht="19.5" customHeight="1">
      <c r="A37" s="45"/>
      <c r="B37" s="46" t="s">
        <v>102</v>
      </c>
      <c r="C37" s="47"/>
      <c r="D37" s="69" t="s">
        <v>103</v>
      </c>
      <c r="E37" s="70">
        <f>E38</f>
        <v>-4000</v>
      </c>
      <c r="F37" s="71">
        <f>F38</f>
        <v>0</v>
      </c>
    </row>
    <row r="38" spans="1:6" ht="19.5" customHeight="1">
      <c r="A38" s="42"/>
      <c r="B38" s="43"/>
      <c r="C38" s="44" t="s">
        <v>104</v>
      </c>
      <c r="D38" s="23" t="s">
        <v>105</v>
      </c>
      <c r="E38" s="24">
        <v>-4000</v>
      </c>
      <c r="F38" s="25">
        <v>0</v>
      </c>
    </row>
    <row r="39" spans="1:6" ht="19.5" customHeight="1">
      <c r="A39" s="45"/>
      <c r="B39" s="46" t="s">
        <v>106</v>
      </c>
      <c r="C39" s="47"/>
      <c r="D39" s="69" t="s">
        <v>107</v>
      </c>
      <c r="E39" s="70">
        <f>SUM(E40:E41)</f>
        <v>-100</v>
      </c>
      <c r="F39" s="71">
        <f>SUM(F40:F41)</f>
        <v>100</v>
      </c>
    </row>
    <row r="40" spans="1:6" ht="19.5" customHeight="1">
      <c r="A40" s="42"/>
      <c r="B40" s="43"/>
      <c r="C40" s="44" t="s">
        <v>108</v>
      </c>
      <c r="D40" s="23" t="s">
        <v>109</v>
      </c>
      <c r="E40" s="24">
        <v>-100</v>
      </c>
      <c r="F40" s="25">
        <v>0</v>
      </c>
    </row>
    <row r="41" spans="1:6" ht="19.5" customHeight="1">
      <c r="A41" s="42"/>
      <c r="B41" s="43"/>
      <c r="C41" s="44" t="s">
        <v>72</v>
      </c>
      <c r="D41" s="23" t="s">
        <v>73</v>
      </c>
      <c r="E41" s="24">
        <v>0</v>
      </c>
      <c r="F41" s="25">
        <v>100</v>
      </c>
    </row>
    <row r="42" spans="1:6" ht="19.5" customHeight="1">
      <c r="A42" s="45"/>
      <c r="B42" s="46" t="s">
        <v>16</v>
      </c>
      <c r="C42" s="47"/>
      <c r="D42" s="69" t="s">
        <v>17</v>
      </c>
      <c r="E42" s="70">
        <f>SUM(E43:E51)</f>
        <v>-16800</v>
      </c>
      <c r="F42" s="71">
        <f>SUM(F43:F51)</f>
        <v>4469</v>
      </c>
    </row>
    <row r="43" spans="1:6" ht="19.5" customHeight="1">
      <c r="A43" s="42"/>
      <c r="B43" s="43"/>
      <c r="C43" s="44" t="s">
        <v>110</v>
      </c>
      <c r="D43" s="23" t="s">
        <v>111</v>
      </c>
      <c r="E43" s="24">
        <v>-8000</v>
      </c>
      <c r="F43" s="25">
        <v>0</v>
      </c>
    </row>
    <row r="44" spans="1:6" ht="23.25" customHeight="1">
      <c r="A44" s="42"/>
      <c r="B44" s="43"/>
      <c r="C44" s="44" t="s">
        <v>112</v>
      </c>
      <c r="D44" s="23" t="s">
        <v>113</v>
      </c>
      <c r="E44" s="24">
        <v>-500</v>
      </c>
      <c r="F44" s="25">
        <v>0</v>
      </c>
    </row>
    <row r="45" spans="1:6" ht="19.5" customHeight="1">
      <c r="A45" s="42"/>
      <c r="B45" s="43"/>
      <c r="C45" s="44" t="s">
        <v>72</v>
      </c>
      <c r="D45" s="23" t="s">
        <v>73</v>
      </c>
      <c r="E45" s="24">
        <v>-3000</v>
      </c>
      <c r="F45" s="25">
        <v>0</v>
      </c>
    </row>
    <row r="46" spans="1:6" ht="19.5" customHeight="1">
      <c r="A46" s="42"/>
      <c r="B46" s="43"/>
      <c r="C46" s="44" t="s">
        <v>76</v>
      </c>
      <c r="D46" s="23" t="s">
        <v>77</v>
      </c>
      <c r="E46" s="24">
        <v>-3000</v>
      </c>
      <c r="F46" s="25">
        <v>0</v>
      </c>
    </row>
    <row r="47" spans="1:6" ht="19.5" customHeight="1">
      <c r="A47" s="42"/>
      <c r="B47" s="43"/>
      <c r="C47" s="44" t="s">
        <v>114</v>
      </c>
      <c r="D47" s="23" t="s">
        <v>115</v>
      </c>
      <c r="E47" s="24">
        <v>-300</v>
      </c>
      <c r="F47" s="25">
        <v>0</v>
      </c>
    </row>
    <row r="48" spans="1:6" ht="25.5" customHeight="1">
      <c r="A48" s="42"/>
      <c r="B48" s="43"/>
      <c r="C48" s="44" t="s">
        <v>116</v>
      </c>
      <c r="D48" s="23" t="s">
        <v>117</v>
      </c>
      <c r="E48" s="24">
        <v>-2000</v>
      </c>
      <c r="F48" s="25">
        <v>0</v>
      </c>
    </row>
    <row r="49" spans="1:6" ht="19.5" customHeight="1">
      <c r="A49" s="42"/>
      <c r="B49" s="43"/>
      <c r="C49" s="44" t="s">
        <v>118</v>
      </c>
      <c r="D49" s="23" t="s">
        <v>119</v>
      </c>
      <c r="E49" s="24">
        <v>0</v>
      </c>
      <c r="F49" s="25">
        <v>4000</v>
      </c>
    </row>
    <row r="50" spans="1:6" ht="19.5" customHeight="1">
      <c r="A50" s="42"/>
      <c r="B50" s="43"/>
      <c r="C50" s="44" t="s">
        <v>95</v>
      </c>
      <c r="D50" s="23" t="s">
        <v>96</v>
      </c>
      <c r="E50" s="24">
        <v>0</v>
      </c>
      <c r="F50" s="25">
        <v>330</v>
      </c>
    </row>
    <row r="51" spans="1:6" ht="19.5" customHeight="1">
      <c r="A51" s="42"/>
      <c r="B51" s="43"/>
      <c r="C51" s="44" t="s">
        <v>120</v>
      </c>
      <c r="D51" s="23" t="s">
        <v>121</v>
      </c>
      <c r="E51" s="24">
        <v>0</v>
      </c>
      <c r="F51" s="25">
        <v>139</v>
      </c>
    </row>
    <row r="52" spans="1:6" ht="19.5" customHeight="1">
      <c r="A52" s="45"/>
      <c r="B52" s="46" t="s">
        <v>122</v>
      </c>
      <c r="C52" s="47"/>
      <c r="D52" s="69" t="s">
        <v>123</v>
      </c>
      <c r="E52" s="70">
        <f>SUM(E53:E54)</f>
        <v>-25000</v>
      </c>
      <c r="F52" s="71">
        <f>SUM(F53:F54)</f>
        <v>0</v>
      </c>
    </row>
    <row r="53" spans="1:6" ht="19.5" customHeight="1">
      <c r="A53" s="42"/>
      <c r="B53" s="43"/>
      <c r="C53" s="44" t="s">
        <v>72</v>
      </c>
      <c r="D53" s="23" t="s">
        <v>73</v>
      </c>
      <c r="E53" s="24">
        <v>-2000</v>
      </c>
      <c r="F53" s="25">
        <v>0</v>
      </c>
    </row>
    <row r="54" spans="1:6" ht="19.5" customHeight="1">
      <c r="A54" s="42"/>
      <c r="B54" s="43"/>
      <c r="C54" s="44" t="s">
        <v>85</v>
      </c>
      <c r="D54" s="23" t="s">
        <v>86</v>
      </c>
      <c r="E54" s="24">
        <v>-23000</v>
      </c>
      <c r="F54" s="25">
        <v>0</v>
      </c>
    </row>
    <row r="55" spans="1:6" ht="19.5" customHeight="1">
      <c r="A55" s="45"/>
      <c r="B55" s="46" t="s">
        <v>20</v>
      </c>
      <c r="C55" s="47"/>
      <c r="D55" s="69" t="s">
        <v>11</v>
      </c>
      <c r="E55" s="70">
        <f>SUM(E56:E57)</f>
        <v>-2000</v>
      </c>
      <c r="F55" s="71">
        <f>SUM(F56:F57)</f>
        <v>300</v>
      </c>
    </row>
    <row r="56" spans="1:6" ht="19.5" customHeight="1">
      <c r="A56" s="42"/>
      <c r="B56" s="43"/>
      <c r="C56" s="44" t="s">
        <v>72</v>
      </c>
      <c r="D56" s="23" t="s">
        <v>73</v>
      </c>
      <c r="E56" s="24">
        <v>0</v>
      </c>
      <c r="F56" s="25">
        <v>300</v>
      </c>
    </row>
    <row r="57" spans="1:6" ht="19.5" customHeight="1">
      <c r="A57" s="42"/>
      <c r="B57" s="43"/>
      <c r="C57" s="44" t="s">
        <v>104</v>
      </c>
      <c r="D57" s="23" t="s">
        <v>105</v>
      </c>
      <c r="E57" s="24">
        <v>-2000</v>
      </c>
      <c r="F57" s="25">
        <v>0</v>
      </c>
    </row>
    <row r="58" spans="1:6" ht="30" customHeight="1">
      <c r="A58" s="48" t="s">
        <v>124</v>
      </c>
      <c r="B58" s="49"/>
      <c r="C58" s="50"/>
      <c r="D58" s="41" t="s">
        <v>189</v>
      </c>
      <c r="E58" s="51">
        <f>E59</f>
        <v>-400</v>
      </c>
      <c r="F58" s="52">
        <f>F59</f>
        <v>0</v>
      </c>
    </row>
    <row r="59" spans="1:6" ht="19.5" customHeight="1">
      <c r="A59" s="45"/>
      <c r="B59" s="46" t="s">
        <v>125</v>
      </c>
      <c r="C59" s="47"/>
      <c r="D59" s="69" t="s">
        <v>126</v>
      </c>
      <c r="E59" s="70">
        <f>E60</f>
        <v>-400</v>
      </c>
      <c r="F59" s="71">
        <f>F60</f>
        <v>0</v>
      </c>
    </row>
    <row r="60" spans="1:6" ht="28.5" customHeight="1">
      <c r="A60" s="42"/>
      <c r="B60" s="43"/>
      <c r="C60" s="44" t="s">
        <v>127</v>
      </c>
      <c r="D60" s="23" t="s">
        <v>128</v>
      </c>
      <c r="E60" s="24">
        <v>-400</v>
      </c>
      <c r="F60" s="25">
        <v>0</v>
      </c>
    </row>
    <row r="61" spans="1:6" ht="19.5" customHeight="1">
      <c r="A61" s="48" t="s">
        <v>129</v>
      </c>
      <c r="B61" s="49"/>
      <c r="C61" s="50"/>
      <c r="D61" s="41" t="s">
        <v>188</v>
      </c>
      <c r="E61" s="51">
        <f>E62</f>
        <v>-121100</v>
      </c>
      <c r="F61" s="52">
        <f>F62</f>
        <v>0</v>
      </c>
    </row>
    <row r="62" spans="1:6" ht="33" customHeight="1">
      <c r="A62" s="45"/>
      <c r="B62" s="46" t="s">
        <v>130</v>
      </c>
      <c r="C62" s="47"/>
      <c r="D62" s="69" t="s">
        <v>131</v>
      </c>
      <c r="E62" s="70">
        <f>SUM(E63:E64)</f>
        <v>-121100</v>
      </c>
      <c r="F62" s="71">
        <f>SUM(F63:F64)</f>
        <v>0</v>
      </c>
    </row>
    <row r="63" spans="1:6" ht="19.5" customHeight="1">
      <c r="A63" s="42"/>
      <c r="B63" s="43"/>
      <c r="C63" s="44" t="s">
        <v>132</v>
      </c>
      <c r="D63" s="23" t="s">
        <v>133</v>
      </c>
      <c r="E63" s="24">
        <v>-11100</v>
      </c>
      <c r="F63" s="25">
        <v>0</v>
      </c>
    </row>
    <row r="64" spans="1:6" ht="37.5" customHeight="1">
      <c r="A64" s="42"/>
      <c r="B64" s="43"/>
      <c r="C64" s="44" t="s">
        <v>134</v>
      </c>
      <c r="D64" s="23" t="s">
        <v>135</v>
      </c>
      <c r="E64" s="24">
        <v>-110000</v>
      </c>
      <c r="F64" s="25">
        <v>0</v>
      </c>
    </row>
    <row r="65" spans="1:6" ht="19.5" customHeight="1">
      <c r="A65" s="48" t="s">
        <v>51</v>
      </c>
      <c r="B65" s="49"/>
      <c r="C65" s="50"/>
      <c r="D65" s="16" t="s">
        <v>52</v>
      </c>
      <c r="E65" s="51">
        <f>E66+E68</f>
        <v>-115109.15</v>
      </c>
      <c r="F65" s="52">
        <f>F66+F68</f>
        <v>7000</v>
      </c>
    </row>
    <row r="66" spans="1:6" ht="19.5" customHeight="1">
      <c r="A66" s="45"/>
      <c r="B66" s="46" t="s">
        <v>53</v>
      </c>
      <c r="C66" s="47"/>
      <c r="D66" s="69" t="s">
        <v>54</v>
      </c>
      <c r="E66" s="70">
        <f>E67</f>
        <v>0</v>
      </c>
      <c r="F66" s="71">
        <f>F67</f>
        <v>7000</v>
      </c>
    </row>
    <row r="67" spans="1:6" ht="19.5" customHeight="1">
      <c r="A67" s="42"/>
      <c r="B67" s="43"/>
      <c r="C67" s="44" t="s">
        <v>104</v>
      </c>
      <c r="D67" s="23" t="s">
        <v>105</v>
      </c>
      <c r="E67" s="24">
        <v>0</v>
      </c>
      <c r="F67" s="25">
        <v>7000</v>
      </c>
    </row>
    <row r="68" spans="1:6" ht="19.5" customHeight="1">
      <c r="A68" s="45"/>
      <c r="B68" s="46" t="s">
        <v>136</v>
      </c>
      <c r="C68" s="47"/>
      <c r="D68" s="69" t="s">
        <v>137</v>
      </c>
      <c r="E68" s="70">
        <f>E69</f>
        <v>-115109.15</v>
      </c>
      <c r="F68" s="71">
        <f>F69</f>
        <v>0</v>
      </c>
    </row>
    <row r="69" spans="1:6" ht="19.5" customHeight="1">
      <c r="A69" s="42"/>
      <c r="B69" s="43"/>
      <c r="C69" s="44" t="s">
        <v>138</v>
      </c>
      <c r="D69" s="23" t="s">
        <v>139</v>
      </c>
      <c r="E69" s="24">
        <v>-115109.15</v>
      </c>
      <c r="F69" s="25">
        <v>0</v>
      </c>
    </row>
    <row r="70" spans="1:6" ht="19.5" customHeight="1">
      <c r="A70" s="48" t="s">
        <v>140</v>
      </c>
      <c r="B70" s="49"/>
      <c r="C70" s="50"/>
      <c r="D70" s="41" t="s">
        <v>187</v>
      </c>
      <c r="E70" s="51">
        <f>E78+E71</f>
        <v>-5611</v>
      </c>
      <c r="F70" s="52">
        <f>F78+F71</f>
        <v>33222</v>
      </c>
    </row>
    <row r="71" spans="1:6" ht="19.5" customHeight="1">
      <c r="A71" s="45"/>
      <c r="B71" s="46" t="s">
        <v>141</v>
      </c>
      <c r="C71" s="47"/>
      <c r="D71" s="69" t="s">
        <v>142</v>
      </c>
      <c r="E71" s="70">
        <f>SUM(E72:E77)</f>
        <v>-5611</v>
      </c>
      <c r="F71" s="71">
        <f>SUM(F72:F77)</f>
        <v>1222</v>
      </c>
    </row>
    <row r="72" spans="1:6" ht="19.5" customHeight="1">
      <c r="A72" s="42"/>
      <c r="B72" s="43"/>
      <c r="C72" s="44" t="s">
        <v>143</v>
      </c>
      <c r="D72" s="23" t="s">
        <v>144</v>
      </c>
      <c r="E72" s="24">
        <v>0</v>
      </c>
      <c r="F72" s="25">
        <v>160</v>
      </c>
    </row>
    <row r="73" spans="1:6" ht="19.5" customHeight="1">
      <c r="A73" s="42"/>
      <c r="B73" s="43"/>
      <c r="C73" s="44" t="s">
        <v>145</v>
      </c>
      <c r="D73" s="23" t="s">
        <v>146</v>
      </c>
      <c r="E73" s="24">
        <v>-922</v>
      </c>
      <c r="F73" s="25">
        <v>0</v>
      </c>
    </row>
    <row r="74" spans="1:6" ht="19.5" customHeight="1">
      <c r="A74" s="42"/>
      <c r="B74" s="43"/>
      <c r="C74" s="44" t="s">
        <v>72</v>
      </c>
      <c r="D74" s="23" t="s">
        <v>73</v>
      </c>
      <c r="E74" s="24">
        <v>0</v>
      </c>
      <c r="F74" s="25">
        <v>462</v>
      </c>
    </row>
    <row r="75" spans="1:6" ht="19.5" customHeight="1">
      <c r="A75" s="42"/>
      <c r="B75" s="43"/>
      <c r="C75" s="44" t="s">
        <v>85</v>
      </c>
      <c r="D75" s="23" t="s">
        <v>86</v>
      </c>
      <c r="E75" s="24">
        <v>0</v>
      </c>
      <c r="F75" s="25">
        <v>600</v>
      </c>
    </row>
    <row r="76" spans="1:6" ht="30" customHeight="1">
      <c r="A76" s="42"/>
      <c r="B76" s="43"/>
      <c r="C76" s="44" t="s">
        <v>116</v>
      </c>
      <c r="D76" s="23" t="s">
        <v>117</v>
      </c>
      <c r="E76" s="24">
        <v>-300</v>
      </c>
      <c r="F76" s="25">
        <v>0</v>
      </c>
    </row>
    <row r="77" spans="1:6" ht="19.5" customHeight="1">
      <c r="A77" s="42"/>
      <c r="B77" s="43"/>
      <c r="C77" s="44" t="s">
        <v>78</v>
      </c>
      <c r="D77" s="23" t="s">
        <v>79</v>
      </c>
      <c r="E77" s="24">
        <v>-4389</v>
      </c>
      <c r="F77" s="25">
        <v>0</v>
      </c>
    </row>
    <row r="78" spans="1:6" ht="19.5" customHeight="1">
      <c r="A78" s="45"/>
      <c r="B78" s="46" t="s">
        <v>147</v>
      </c>
      <c r="C78" s="47"/>
      <c r="D78" s="69" t="s">
        <v>148</v>
      </c>
      <c r="E78" s="70">
        <f>E79</f>
        <v>0</v>
      </c>
      <c r="F78" s="71">
        <f>F79</f>
        <v>32000</v>
      </c>
    </row>
    <row r="79" spans="1:6" ht="19.5" customHeight="1">
      <c r="A79" s="42"/>
      <c r="B79" s="43"/>
      <c r="C79" s="44" t="s">
        <v>85</v>
      </c>
      <c r="D79" s="23" t="s">
        <v>86</v>
      </c>
      <c r="E79" s="24">
        <v>0</v>
      </c>
      <c r="F79" s="25">
        <v>32000</v>
      </c>
    </row>
    <row r="80" spans="1:6" ht="22.5" customHeight="1">
      <c r="A80" s="48" t="s">
        <v>149</v>
      </c>
      <c r="B80" s="49"/>
      <c r="C80" s="50"/>
      <c r="D80" s="41" t="s">
        <v>182</v>
      </c>
      <c r="E80" s="51">
        <f>E81+E83+E88</f>
        <v>-2502.7799999999997</v>
      </c>
      <c r="F80" s="52">
        <f>F81+F83+F88</f>
        <v>3037.5699999999997</v>
      </c>
    </row>
    <row r="81" spans="1:6" ht="23.25" customHeight="1">
      <c r="A81" s="45"/>
      <c r="B81" s="46" t="s">
        <v>150</v>
      </c>
      <c r="C81" s="47"/>
      <c r="D81" s="69" t="s">
        <v>151</v>
      </c>
      <c r="E81" s="70">
        <f>E82</f>
        <v>0</v>
      </c>
      <c r="F81" s="71">
        <f>F82</f>
        <v>5</v>
      </c>
    </row>
    <row r="82" spans="1:6" ht="19.5" customHeight="1">
      <c r="A82" s="42"/>
      <c r="B82" s="43"/>
      <c r="C82" s="44" t="s">
        <v>85</v>
      </c>
      <c r="D82" s="23" t="s">
        <v>86</v>
      </c>
      <c r="E82" s="24">
        <v>0</v>
      </c>
      <c r="F82" s="25">
        <v>5</v>
      </c>
    </row>
    <row r="83" spans="1:6" ht="27" customHeight="1">
      <c r="A83" s="45"/>
      <c r="B83" s="46" t="s">
        <v>152</v>
      </c>
      <c r="C83" s="47"/>
      <c r="D83" s="69" t="s">
        <v>153</v>
      </c>
      <c r="E83" s="70">
        <f>SUM(E84:E87)</f>
        <v>-1400</v>
      </c>
      <c r="F83" s="71">
        <f>SUM(F84:F87)</f>
        <v>0</v>
      </c>
    </row>
    <row r="84" spans="1:6" ht="19.5" customHeight="1">
      <c r="A84" s="42"/>
      <c r="B84" s="43"/>
      <c r="C84" s="44" t="s">
        <v>100</v>
      </c>
      <c r="D84" s="23" t="s">
        <v>101</v>
      </c>
      <c r="E84" s="24">
        <v>-100</v>
      </c>
      <c r="F84" s="25">
        <v>0</v>
      </c>
    </row>
    <row r="85" spans="1:6" ht="19.5" customHeight="1">
      <c r="A85" s="42"/>
      <c r="B85" s="43"/>
      <c r="C85" s="44" t="s">
        <v>72</v>
      </c>
      <c r="D85" s="23" t="s">
        <v>73</v>
      </c>
      <c r="E85" s="24">
        <v>-500</v>
      </c>
      <c r="F85" s="25">
        <v>0</v>
      </c>
    </row>
    <row r="86" spans="1:6" ht="19.5" customHeight="1">
      <c r="A86" s="42"/>
      <c r="B86" s="43"/>
      <c r="C86" s="44" t="s">
        <v>85</v>
      </c>
      <c r="D86" s="23" t="s">
        <v>86</v>
      </c>
      <c r="E86" s="24">
        <v>-600</v>
      </c>
      <c r="F86" s="25">
        <v>0</v>
      </c>
    </row>
    <row r="87" spans="1:6" ht="19.5" customHeight="1">
      <c r="A87" s="42"/>
      <c r="B87" s="43"/>
      <c r="C87" s="44" t="s">
        <v>118</v>
      </c>
      <c r="D87" s="23" t="s">
        <v>119</v>
      </c>
      <c r="E87" s="24">
        <v>-200</v>
      </c>
      <c r="F87" s="25">
        <v>0</v>
      </c>
    </row>
    <row r="88" spans="1:6" ht="19.5" customHeight="1">
      <c r="A88" s="45"/>
      <c r="B88" s="46" t="s">
        <v>154</v>
      </c>
      <c r="C88" s="47"/>
      <c r="D88" s="69" t="s">
        <v>155</v>
      </c>
      <c r="E88" s="70">
        <f>SUM(E89:E94)</f>
        <v>-1102.78</v>
      </c>
      <c r="F88" s="71">
        <f>SUM(F89:F94)</f>
        <v>3032.5699999999997</v>
      </c>
    </row>
    <row r="89" spans="1:6" ht="19.5" customHeight="1">
      <c r="A89" s="42"/>
      <c r="B89" s="43"/>
      <c r="C89" s="44" t="s">
        <v>100</v>
      </c>
      <c r="D89" s="23" t="s">
        <v>101</v>
      </c>
      <c r="E89" s="24">
        <v>0</v>
      </c>
      <c r="F89" s="25">
        <v>346</v>
      </c>
    </row>
    <row r="90" spans="1:6" ht="19.5" customHeight="1">
      <c r="A90" s="42"/>
      <c r="B90" s="43"/>
      <c r="C90" s="44" t="s">
        <v>72</v>
      </c>
      <c r="D90" s="23" t="s">
        <v>73</v>
      </c>
      <c r="E90" s="24">
        <v>0</v>
      </c>
      <c r="F90" s="25">
        <v>2246.97</v>
      </c>
    </row>
    <row r="91" spans="1:6" ht="19.5" customHeight="1">
      <c r="A91" s="42"/>
      <c r="B91" s="43"/>
      <c r="C91" s="44" t="s">
        <v>156</v>
      </c>
      <c r="D91" s="23" t="s">
        <v>157</v>
      </c>
      <c r="E91" s="24">
        <v>-500</v>
      </c>
      <c r="F91" s="25">
        <v>0</v>
      </c>
    </row>
    <row r="92" spans="1:6" ht="19.5" customHeight="1">
      <c r="A92" s="42"/>
      <c r="B92" s="43"/>
      <c r="C92" s="44" t="s">
        <v>74</v>
      </c>
      <c r="D92" s="23" t="s">
        <v>75</v>
      </c>
      <c r="E92" s="24">
        <v>-302.78</v>
      </c>
      <c r="F92" s="25">
        <v>0</v>
      </c>
    </row>
    <row r="93" spans="1:6" ht="19.5" customHeight="1">
      <c r="A93" s="42"/>
      <c r="B93" s="43"/>
      <c r="C93" s="44" t="s">
        <v>85</v>
      </c>
      <c r="D93" s="23" t="s">
        <v>86</v>
      </c>
      <c r="E93" s="24">
        <v>0</v>
      </c>
      <c r="F93" s="25">
        <v>439.6</v>
      </c>
    </row>
    <row r="94" spans="1:6" ht="19.5" customHeight="1">
      <c r="A94" s="42"/>
      <c r="B94" s="43"/>
      <c r="C94" s="44" t="s">
        <v>118</v>
      </c>
      <c r="D94" s="23" t="s">
        <v>119</v>
      </c>
      <c r="E94" s="24">
        <v>-300</v>
      </c>
      <c r="F94" s="25">
        <v>0</v>
      </c>
    </row>
    <row r="95" spans="1:6" ht="19.5" customHeight="1">
      <c r="A95" s="48" t="s">
        <v>57</v>
      </c>
      <c r="B95" s="49"/>
      <c r="C95" s="50"/>
      <c r="D95" s="16" t="s">
        <v>58</v>
      </c>
      <c r="E95" s="51">
        <f>E96+E103</f>
        <v>-807.03</v>
      </c>
      <c r="F95" s="52">
        <f>F96+F103</f>
        <v>867.03</v>
      </c>
    </row>
    <row r="96" spans="1:6" ht="19.5" customHeight="1">
      <c r="A96" s="45"/>
      <c r="B96" s="46" t="s">
        <v>158</v>
      </c>
      <c r="C96" s="47"/>
      <c r="D96" s="69" t="s">
        <v>159</v>
      </c>
      <c r="E96" s="70">
        <f>SUM(E97:E102)</f>
        <v>-807.03</v>
      </c>
      <c r="F96" s="71">
        <f>SUM(F97:F102)</f>
        <v>807.03</v>
      </c>
    </row>
    <row r="97" spans="1:6" ht="19.5" customHeight="1">
      <c r="A97" s="42"/>
      <c r="B97" s="43"/>
      <c r="C97" s="44" t="s">
        <v>145</v>
      </c>
      <c r="D97" s="23" t="s">
        <v>146</v>
      </c>
      <c r="E97" s="24">
        <v>0</v>
      </c>
      <c r="F97" s="25">
        <v>700</v>
      </c>
    </row>
    <row r="98" spans="1:6" ht="19.5" customHeight="1">
      <c r="A98" s="42"/>
      <c r="B98" s="43"/>
      <c r="C98" s="44" t="s">
        <v>91</v>
      </c>
      <c r="D98" s="23" t="s">
        <v>92</v>
      </c>
      <c r="E98" s="24">
        <v>0</v>
      </c>
      <c r="F98" s="25">
        <v>107.03</v>
      </c>
    </row>
    <row r="99" spans="1:6" ht="19.5" customHeight="1">
      <c r="A99" s="42"/>
      <c r="B99" s="43"/>
      <c r="C99" s="44" t="s">
        <v>110</v>
      </c>
      <c r="D99" s="23" t="s">
        <v>111</v>
      </c>
      <c r="E99" s="24">
        <v>-18.67</v>
      </c>
      <c r="F99" s="25">
        <v>0</v>
      </c>
    </row>
    <row r="100" spans="1:6" ht="19.5" customHeight="1">
      <c r="A100" s="42"/>
      <c r="B100" s="43"/>
      <c r="C100" s="44" t="s">
        <v>72</v>
      </c>
      <c r="D100" s="23" t="s">
        <v>73</v>
      </c>
      <c r="E100" s="24">
        <v>-209.97</v>
      </c>
      <c r="F100" s="25">
        <v>0</v>
      </c>
    </row>
    <row r="101" spans="1:6" ht="19.5" customHeight="1">
      <c r="A101" s="42"/>
      <c r="B101" s="43"/>
      <c r="C101" s="44" t="s">
        <v>85</v>
      </c>
      <c r="D101" s="23" t="s">
        <v>86</v>
      </c>
      <c r="E101" s="24">
        <v>-400</v>
      </c>
      <c r="F101" s="25">
        <v>0</v>
      </c>
    </row>
    <row r="102" spans="1:6" ht="33" customHeight="1">
      <c r="A102" s="42"/>
      <c r="B102" s="43"/>
      <c r="C102" s="44" t="s">
        <v>116</v>
      </c>
      <c r="D102" s="23" t="s">
        <v>117</v>
      </c>
      <c r="E102" s="24">
        <v>-178.39</v>
      </c>
      <c r="F102" s="25">
        <v>0</v>
      </c>
    </row>
    <row r="103" spans="1:6" ht="19.5" customHeight="1">
      <c r="A103" s="45"/>
      <c r="B103" s="46" t="s">
        <v>160</v>
      </c>
      <c r="C103" s="47"/>
      <c r="D103" s="69" t="s">
        <v>11</v>
      </c>
      <c r="E103" s="70">
        <f>E104</f>
        <v>0</v>
      </c>
      <c r="F103" s="71">
        <f>F104</f>
        <v>60</v>
      </c>
    </row>
    <row r="104" spans="1:6" ht="19.5" customHeight="1">
      <c r="A104" s="42"/>
      <c r="B104" s="43"/>
      <c r="C104" s="44" t="s">
        <v>161</v>
      </c>
      <c r="D104" s="23" t="s">
        <v>162</v>
      </c>
      <c r="E104" s="24">
        <v>0</v>
      </c>
      <c r="F104" s="25">
        <v>60</v>
      </c>
    </row>
    <row r="105" spans="1:6" ht="19.5" customHeight="1">
      <c r="A105" s="48" t="s">
        <v>163</v>
      </c>
      <c r="B105" s="49"/>
      <c r="C105" s="50"/>
      <c r="D105" s="41" t="s">
        <v>186</v>
      </c>
      <c r="E105" s="51">
        <f>E106</f>
        <v>0</v>
      </c>
      <c r="F105" s="52">
        <f>F106</f>
        <v>2475</v>
      </c>
    </row>
    <row r="106" spans="1:6" ht="19.5" customHeight="1">
      <c r="A106" s="45"/>
      <c r="B106" s="46" t="s">
        <v>164</v>
      </c>
      <c r="C106" s="47"/>
      <c r="D106" s="69" t="s">
        <v>165</v>
      </c>
      <c r="E106" s="70">
        <f>E107</f>
        <v>0</v>
      </c>
      <c r="F106" s="71">
        <f>F107</f>
        <v>2475</v>
      </c>
    </row>
    <row r="107" spans="1:6" ht="19.5" customHeight="1">
      <c r="A107" s="42"/>
      <c r="B107" s="43"/>
      <c r="C107" s="44" t="s">
        <v>166</v>
      </c>
      <c r="D107" s="23" t="s">
        <v>167</v>
      </c>
      <c r="E107" s="24">
        <v>0</v>
      </c>
      <c r="F107" s="25">
        <v>2475</v>
      </c>
    </row>
    <row r="108" spans="1:6" ht="19.5" customHeight="1">
      <c r="A108" s="48" t="s">
        <v>168</v>
      </c>
      <c r="B108" s="49"/>
      <c r="C108" s="50"/>
      <c r="D108" s="41" t="s">
        <v>185</v>
      </c>
      <c r="E108" s="51">
        <f>E109+E111</f>
        <v>-2400</v>
      </c>
      <c r="F108" s="52">
        <f>F109+F111</f>
        <v>9500</v>
      </c>
    </row>
    <row r="109" spans="1:6" ht="19.5" customHeight="1">
      <c r="A109" s="45"/>
      <c r="B109" s="46" t="s">
        <v>169</v>
      </c>
      <c r="C109" s="47"/>
      <c r="D109" s="69" t="s">
        <v>170</v>
      </c>
      <c r="E109" s="70">
        <f>E110</f>
        <v>-2400</v>
      </c>
      <c r="F109" s="71">
        <f>F110</f>
        <v>0</v>
      </c>
    </row>
    <row r="110" spans="1:6" ht="19.5" customHeight="1">
      <c r="A110" s="42"/>
      <c r="B110" s="43"/>
      <c r="C110" s="44" t="s">
        <v>72</v>
      </c>
      <c r="D110" s="23" t="s">
        <v>73</v>
      </c>
      <c r="E110" s="24">
        <v>-2400</v>
      </c>
      <c r="F110" s="25">
        <v>0</v>
      </c>
    </row>
    <row r="111" spans="1:6" ht="19.5" customHeight="1">
      <c r="A111" s="45"/>
      <c r="B111" s="46" t="s">
        <v>171</v>
      </c>
      <c r="C111" s="47"/>
      <c r="D111" s="69" t="s">
        <v>11</v>
      </c>
      <c r="E111" s="70">
        <f>SUM(E112:E113)</f>
        <v>0</v>
      </c>
      <c r="F111" s="71">
        <f>SUM(F112:F113)</f>
        <v>9500</v>
      </c>
    </row>
    <row r="112" spans="1:6" ht="19.5" customHeight="1">
      <c r="A112" s="42"/>
      <c r="B112" s="43"/>
      <c r="C112" s="44" t="s">
        <v>72</v>
      </c>
      <c r="D112" s="23" t="s">
        <v>73</v>
      </c>
      <c r="E112" s="24">
        <v>0</v>
      </c>
      <c r="F112" s="25">
        <v>1500</v>
      </c>
    </row>
    <row r="113" spans="1:6" ht="19.5" customHeight="1">
      <c r="A113" s="42"/>
      <c r="B113" s="43"/>
      <c r="C113" s="44" t="s">
        <v>85</v>
      </c>
      <c r="D113" s="23" t="s">
        <v>86</v>
      </c>
      <c r="E113" s="24">
        <v>0</v>
      </c>
      <c r="F113" s="25">
        <v>8000</v>
      </c>
    </row>
    <row r="114" spans="1:6" ht="18" customHeight="1">
      <c r="A114" s="48" t="s">
        <v>172</v>
      </c>
      <c r="B114" s="49"/>
      <c r="C114" s="50"/>
      <c r="D114" s="75" t="s">
        <v>183</v>
      </c>
      <c r="E114" s="51">
        <f>E115+E117</f>
        <v>-153000</v>
      </c>
      <c r="F114" s="52">
        <f>F115+F117</f>
        <v>0</v>
      </c>
    </row>
    <row r="115" spans="1:6" ht="23.25" customHeight="1">
      <c r="A115" s="45"/>
      <c r="B115" s="46" t="s">
        <v>173</v>
      </c>
      <c r="C115" s="47"/>
      <c r="D115" s="69" t="s">
        <v>174</v>
      </c>
      <c r="E115" s="70">
        <f>E116</f>
        <v>-150000</v>
      </c>
      <c r="F115" s="71">
        <f>F116</f>
        <v>0</v>
      </c>
    </row>
    <row r="116" spans="1:6" ht="19.5" customHeight="1">
      <c r="A116" s="42"/>
      <c r="B116" s="43"/>
      <c r="C116" s="44" t="s">
        <v>78</v>
      </c>
      <c r="D116" s="23" t="s">
        <v>79</v>
      </c>
      <c r="E116" s="24">
        <v>-150000</v>
      </c>
      <c r="F116" s="25">
        <v>0</v>
      </c>
    </row>
    <row r="117" spans="1:6" ht="24" customHeight="1">
      <c r="A117" s="45"/>
      <c r="B117" s="46" t="s">
        <v>175</v>
      </c>
      <c r="C117" s="47"/>
      <c r="D117" s="69" t="s">
        <v>11</v>
      </c>
      <c r="E117" s="70">
        <f>E118</f>
        <v>-3000</v>
      </c>
      <c r="F117" s="71">
        <f>F118</f>
        <v>0</v>
      </c>
    </row>
    <row r="118" spans="1:6" ht="19.5" customHeight="1">
      <c r="A118" s="42"/>
      <c r="B118" s="43"/>
      <c r="C118" s="44" t="s">
        <v>72</v>
      </c>
      <c r="D118" s="23" t="s">
        <v>73</v>
      </c>
      <c r="E118" s="24">
        <v>-3000</v>
      </c>
      <c r="F118" s="25">
        <v>0</v>
      </c>
    </row>
    <row r="119" spans="1:6" ht="24" customHeight="1">
      <c r="A119" s="48" t="s">
        <v>176</v>
      </c>
      <c r="B119" s="49"/>
      <c r="C119" s="50"/>
      <c r="D119" s="40" t="s">
        <v>184</v>
      </c>
      <c r="E119" s="51">
        <f>E120</f>
        <v>-18000</v>
      </c>
      <c r="F119" s="52">
        <f>F120</f>
        <v>200</v>
      </c>
    </row>
    <row r="120" spans="1:6" ht="18.75" customHeight="1">
      <c r="A120" s="45"/>
      <c r="B120" s="46" t="s">
        <v>177</v>
      </c>
      <c r="C120" s="47"/>
      <c r="D120" s="69" t="s">
        <v>11</v>
      </c>
      <c r="E120" s="70">
        <f>SUM(E121:E123)</f>
        <v>-18000</v>
      </c>
      <c r="F120" s="71">
        <f>SUM(F121:F123)</f>
        <v>200</v>
      </c>
    </row>
    <row r="121" spans="1:6" ht="19.5" customHeight="1">
      <c r="A121" s="42"/>
      <c r="B121" s="43"/>
      <c r="C121" s="44" t="s">
        <v>72</v>
      </c>
      <c r="D121" s="23" t="s">
        <v>73</v>
      </c>
      <c r="E121" s="24">
        <v>0</v>
      </c>
      <c r="F121" s="25">
        <v>200</v>
      </c>
    </row>
    <row r="122" spans="1:6" ht="19.5" customHeight="1">
      <c r="A122" s="42"/>
      <c r="B122" s="43"/>
      <c r="C122" s="44" t="s">
        <v>78</v>
      </c>
      <c r="D122" s="23" t="s">
        <v>79</v>
      </c>
      <c r="E122" s="24">
        <v>-11000</v>
      </c>
      <c r="F122" s="25">
        <v>0</v>
      </c>
    </row>
    <row r="123" spans="1:6" ht="19.5" customHeight="1" thickBot="1">
      <c r="A123" s="54"/>
      <c r="B123" s="55"/>
      <c r="C123" s="56" t="s">
        <v>178</v>
      </c>
      <c r="D123" s="28" t="s">
        <v>179</v>
      </c>
      <c r="E123" s="29">
        <v>-7000</v>
      </c>
      <c r="F123" s="30">
        <v>0</v>
      </c>
    </row>
    <row r="124" spans="1:6" ht="19.5" customHeight="1" thickBot="1" thickTop="1">
      <c r="A124" s="243"/>
      <c r="B124" s="243"/>
      <c r="C124" s="243"/>
      <c r="D124" s="243"/>
      <c r="E124" s="243"/>
      <c r="F124" s="243"/>
    </row>
    <row r="125" spans="2:6" ht="19.5" customHeight="1" thickBot="1" thickTop="1">
      <c r="B125" s="239" t="s">
        <v>67</v>
      </c>
      <c r="C125" s="240"/>
      <c r="D125" s="7">
        <f>E125+F125</f>
        <v>-768522.36</v>
      </c>
      <c r="E125" s="8">
        <f>E119+E114+E108+E105++E95+E80+E70+E65+E61+E58+E36+E32+E21+E15+E5</f>
        <v>-835093.96</v>
      </c>
      <c r="F125" s="9">
        <f>F119+F114+F108+F105++F95+F80+F70+F65+F61+F58+F36+F32+F21+F15+F5</f>
        <v>66571.6</v>
      </c>
    </row>
    <row r="126" spans="1:6" ht="19.5" customHeight="1" thickTop="1">
      <c r="A126" s="243"/>
      <c r="B126" s="243"/>
      <c r="C126" s="243"/>
      <c r="D126" s="243"/>
      <c r="E126" s="243"/>
      <c r="F126" s="243"/>
    </row>
    <row r="127" spans="1:6" ht="19.5" customHeight="1">
      <c r="A127" s="235"/>
      <c r="B127" s="235"/>
      <c r="C127" s="243"/>
      <c r="D127" s="243"/>
      <c r="E127" s="243"/>
      <c r="F127" s="243"/>
    </row>
  </sheetData>
  <mergeCells count="8">
    <mergeCell ref="A124:F124"/>
    <mergeCell ref="A1:F1"/>
    <mergeCell ref="A2:F2"/>
    <mergeCell ref="A3:F3"/>
    <mergeCell ref="A126:F126"/>
    <mergeCell ref="A127:B127"/>
    <mergeCell ref="C127:F127"/>
    <mergeCell ref="B125:C1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B79">
      <selection activeCell="D2" sqref="D2"/>
    </sheetView>
  </sheetViews>
  <sheetFormatPr defaultColWidth="9.33203125" defaultRowHeight="18" customHeight="1"/>
  <cols>
    <col min="1" max="1" width="4.33203125" style="80" customWidth="1"/>
    <col min="2" max="2" width="9.16015625" style="80" customWidth="1"/>
    <col min="3" max="3" width="5" style="80" customWidth="1"/>
    <col min="4" max="4" width="75.16015625" style="80" customWidth="1"/>
    <col min="5" max="5" width="12.33203125" style="80" customWidth="1"/>
    <col min="6" max="6" width="12.83203125" style="80" customWidth="1"/>
    <col min="7" max="7" width="11.5" style="80" customWidth="1"/>
    <col min="8" max="8" width="13.16015625" style="80" customWidth="1"/>
    <col min="9" max="9" width="12.5" style="80" customWidth="1"/>
    <col min="10" max="10" width="14" style="80" customWidth="1"/>
    <col min="11" max="11" width="9.33203125" style="80" customWidth="1"/>
    <col min="12" max="12" width="12.5" style="80" bestFit="1" customWidth="1"/>
    <col min="13" max="16384" width="9.33203125" style="80" customWidth="1"/>
  </cols>
  <sheetData>
    <row r="1" spans="2:8" ht="32.25" customHeight="1">
      <c r="B1" s="261" t="s">
        <v>332</v>
      </c>
      <c r="C1" s="261"/>
      <c r="D1" s="261"/>
      <c r="H1" s="81"/>
    </row>
    <row r="2" spans="1:11" ht="34.5" customHeight="1">
      <c r="A2" s="82"/>
      <c r="F2" s="262" t="s">
        <v>193</v>
      </c>
      <c r="G2" s="262"/>
      <c r="H2" s="262"/>
      <c r="I2" s="262"/>
      <c r="J2" s="262"/>
      <c r="K2" s="83"/>
    </row>
    <row r="3" spans="1:11" ht="18" customHeight="1">
      <c r="A3" s="263" t="s">
        <v>194</v>
      </c>
      <c r="B3" s="263"/>
      <c r="C3" s="263"/>
      <c r="D3" s="263"/>
      <c r="E3" s="263"/>
      <c r="F3" s="263"/>
      <c r="G3" s="263"/>
      <c r="H3" s="263"/>
      <c r="I3" s="263"/>
      <c r="J3" s="263"/>
      <c r="K3" s="84"/>
    </row>
    <row r="4" spans="1:10" ht="9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2" ht="42" customHeight="1" thickBot="1" thickTop="1">
      <c r="A5" s="86" t="s">
        <v>0</v>
      </c>
      <c r="B5" s="87" t="s">
        <v>1</v>
      </c>
      <c r="C5" s="88" t="s">
        <v>195</v>
      </c>
      <c r="D5" s="89" t="s">
        <v>196</v>
      </c>
      <c r="E5" s="90" t="s">
        <v>197</v>
      </c>
      <c r="F5" s="90" t="s">
        <v>198</v>
      </c>
      <c r="G5" s="90" t="s">
        <v>199</v>
      </c>
      <c r="H5" s="90" t="s">
        <v>200</v>
      </c>
      <c r="I5" s="90" t="s">
        <v>201</v>
      </c>
      <c r="J5" s="91" t="s">
        <v>202</v>
      </c>
      <c r="K5" s="92"/>
      <c r="L5" s="93"/>
    </row>
    <row r="6" spans="1:10" ht="18" customHeight="1" thickTop="1">
      <c r="A6" s="94" t="s">
        <v>4</v>
      </c>
      <c r="B6" s="95" t="s">
        <v>6</v>
      </c>
      <c r="C6" s="95" t="s">
        <v>78</v>
      </c>
      <c r="D6" s="96" t="s">
        <v>203</v>
      </c>
      <c r="E6" s="97">
        <v>1611261</v>
      </c>
      <c r="F6" s="97"/>
      <c r="G6" s="97">
        <v>162622</v>
      </c>
      <c r="H6" s="97"/>
      <c r="I6" s="97"/>
      <c r="J6" s="98">
        <f aca="true" t="shared" si="0" ref="J6:J55">SUM(F6:I6)</f>
        <v>162622</v>
      </c>
    </row>
    <row r="7" spans="1:10" ht="18" customHeight="1">
      <c r="A7" s="99" t="s">
        <v>4</v>
      </c>
      <c r="B7" s="100" t="s">
        <v>6</v>
      </c>
      <c r="C7" s="100" t="s">
        <v>78</v>
      </c>
      <c r="D7" s="142" t="s">
        <v>204</v>
      </c>
      <c r="E7" s="101">
        <v>5800000</v>
      </c>
      <c r="F7" s="101">
        <f>694800-50000</f>
        <v>644800</v>
      </c>
      <c r="G7" s="101"/>
      <c r="H7" s="101">
        <v>805200</v>
      </c>
      <c r="I7" s="101"/>
      <c r="J7" s="102">
        <f t="shared" si="0"/>
        <v>1450000</v>
      </c>
    </row>
    <row r="8" spans="1:10" ht="12" customHeight="1">
      <c r="A8" s="252" t="s">
        <v>4</v>
      </c>
      <c r="B8" s="253" t="s">
        <v>6</v>
      </c>
      <c r="C8" s="105" t="s">
        <v>78</v>
      </c>
      <c r="D8" s="264" t="s">
        <v>205</v>
      </c>
      <c r="E8" s="257">
        <v>7846790</v>
      </c>
      <c r="F8" s="107">
        <f>26575-20000-4000</f>
        <v>2575</v>
      </c>
      <c r="G8" s="107"/>
      <c r="H8" s="107"/>
      <c r="I8" s="107"/>
      <c r="J8" s="102">
        <f t="shared" si="0"/>
        <v>2575</v>
      </c>
    </row>
    <row r="9" spans="1:10" ht="13.5" customHeight="1">
      <c r="A9" s="226"/>
      <c r="B9" s="228"/>
      <c r="C9" s="105" t="s">
        <v>206</v>
      </c>
      <c r="D9" s="265"/>
      <c r="E9" s="250"/>
      <c r="F9" s="107">
        <v>1016652</v>
      </c>
      <c r="G9" s="107"/>
      <c r="H9" s="107"/>
      <c r="I9" s="107"/>
      <c r="J9" s="102">
        <f t="shared" si="0"/>
        <v>1016652</v>
      </c>
    </row>
    <row r="10" spans="1:10" ht="12" customHeight="1">
      <c r="A10" s="227"/>
      <c r="B10" s="247"/>
      <c r="C10" s="105" t="s">
        <v>207</v>
      </c>
      <c r="D10" s="266"/>
      <c r="E10" s="251"/>
      <c r="F10" s="107">
        <f>(461060+555713)-H10</f>
        <v>516773</v>
      </c>
      <c r="G10" s="107"/>
      <c r="H10" s="107">
        <v>500000</v>
      </c>
      <c r="I10" s="107"/>
      <c r="J10" s="102">
        <f t="shared" si="0"/>
        <v>1016773</v>
      </c>
    </row>
    <row r="11" spans="1:10" ht="18" customHeight="1">
      <c r="A11" s="110" t="s">
        <v>4</v>
      </c>
      <c r="B11" s="105" t="s">
        <v>6</v>
      </c>
      <c r="C11" s="105" t="s">
        <v>78</v>
      </c>
      <c r="D11" s="112" t="s">
        <v>208</v>
      </c>
      <c r="E11" s="111">
        <v>17000</v>
      </c>
      <c r="F11" s="107">
        <v>17000</v>
      </c>
      <c r="G11" s="107"/>
      <c r="H11" s="107"/>
      <c r="I11" s="107"/>
      <c r="J11" s="102">
        <f t="shared" si="0"/>
        <v>17000</v>
      </c>
    </row>
    <row r="12" spans="1:10" ht="18" customHeight="1">
      <c r="A12" s="110" t="s">
        <v>4</v>
      </c>
      <c r="B12" s="105" t="s">
        <v>6</v>
      </c>
      <c r="C12" s="105" t="s">
        <v>78</v>
      </c>
      <c r="D12" s="112" t="s">
        <v>209</v>
      </c>
      <c r="E12" s="111">
        <v>142000</v>
      </c>
      <c r="F12" s="107">
        <f>100000+42000-97000</f>
        <v>45000</v>
      </c>
      <c r="G12" s="107"/>
      <c r="H12" s="107"/>
      <c r="I12" s="107"/>
      <c r="J12" s="102">
        <f t="shared" si="0"/>
        <v>45000</v>
      </c>
    </row>
    <row r="13" spans="1:10" ht="30.75" customHeight="1">
      <c r="A13" s="110" t="s">
        <v>4</v>
      </c>
      <c r="B13" s="105" t="s">
        <v>6</v>
      </c>
      <c r="C13" s="105" t="s">
        <v>78</v>
      </c>
      <c r="D13" s="112" t="s">
        <v>210</v>
      </c>
      <c r="E13" s="111">
        <v>22000</v>
      </c>
      <c r="F13" s="107">
        <v>22000</v>
      </c>
      <c r="G13" s="107"/>
      <c r="H13" s="107"/>
      <c r="I13" s="107"/>
      <c r="J13" s="102">
        <f t="shared" si="0"/>
        <v>22000</v>
      </c>
    </row>
    <row r="14" spans="1:10" ht="18" customHeight="1">
      <c r="A14" s="110" t="s">
        <v>4</v>
      </c>
      <c r="B14" s="105" t="s">
        <v>6</v>
      </c>
      <c r="C14" s="105" t="s">
        <v>78</v>
      </c>
      <c r="D14" s="112" t="s">
        <v>211</v>
      </c>
      <c r="E14" s="111">
        <v>6400</v>
      </c>
      <c r="F14" s="107">
        <v>6400</v>
      </c>
      <c r="G14" s="107"/>
      <c r="H14" s="107"/>
      <c r="I14" s="107"/>
      <c r="J14" s="102">
        <f>SUM(F14:I14)</f>
        <v>6400</v>
      </c>
    </row>
    <row r="15" spans="1:10" ht="18" customHeight="1">
      <c r="A15" s="110" t="s">
        <v>4</v>
      </c>
      <c r="B15" s="105" t="s">
        <v>6</v>
      </c>
      <c r="C15" s="105" t="s">
        <v>78</v>
      </c>
      <c r="D15" s="112" t="s">
        <v>212</v>
      </c>
      <c r="E15" s="111">
        <v>8000</v>
      </c>
      <c r="F15" s="107">
        <v>8000</v>
      </c>
      <c r="G15" s="107"/>
      <c r="H15" s="107"/>
      <c r="I15" s="107"/>
      <c r="J15" s="102">
        <f>SUM(F15:I15)</f>
        <v>8000</v>
      </c>
    </row>
    <row r="16" spans="1:10" ht="18" customHeight="1">
      <c r="A16" s="113" t="s">
        <v>82</v>
      </c>
      <c r="B16" s="100" t="s">
        <v>83</v>
      </c>
      <c r="C16" s="100" t="s">
        <v>78</v>
      </c>
      <c r="D16" s="120" t="s">
        <v>213</v>
      </c>
      <c r="E16" s="101">
        <v>857660</v>
      </c>
      <c r="F16" s="101">
        <f>246000-9000</f>
        <v>237000</v>
      </c>
      <c r="G16" s="101"/>
      <c r="H16" s="101"/>
      <c r="I16" s="101">
        <v>252000</v>
      </c>
      <c r="J16" s="102">
        <f t="shared" si="0"/>
        <v>489000</v>
      </c>
    </row>
    <row r="17" spans="1:10" ht="13.5" customHeight="1">
      <c r="A17" s="252" t="s">
        <v>82</v>
      </c>
      <c r="B17" s="253" t="s">
        <v>83</v>
      </c>
      <c r="C17" s="104" t="s">
        <v>78</v>
      </c>
      <c r="D17" s="258" t="s">
        <v>214</v>
      </c>
      <c r="E17" s="257">
        <v>300000</v>
      </c>
      <c r="F17" s="101">
        <f>50000-47000</f>
        <v>3000</v>
      </c>
      <c r="G17" s="101"/>
      <c r="H17" s="101"/>
      <c r="I17" s="101"/>
      <c r="J17" s="102">
        <f t="shared" si="0"/>
        <v>3000</v>
      </c>
    </row>
    <row r="18" spans="1:10" ht="15" customHeight="1">
      <c r="A18" s="226"/>
      <c r="B18" s="228"/>
      <c r="C18" s="104" t="s">
        <v>206</v>
      </c>
      <c r="D18" s="259"/>
      <c r="E18" s="250"/>
      <c r="F18" s="101">
        <v>53360</v>
      </c>
      <c r="G18" s="101"/>
      <c r="H18" s="101"/>
      <c r="I18" s="101"/>
      <c r="J18" s="102">
        <f t="shared" si="0"/>
        <v>53360</v>
      </c>
    </row>
    <row r="19" spans="1:10" ht="13.5" customHeight="1">
      <c r="A19" s="227"/>
      <c r="B19" s="247"/>
      <c r="C19" s="104" t="s">
        <v>207</v>
      </c>
      <c r="D19" s="260"/>
      <c r="E19" s="251"/>
      <c r="F19" s="101">
        <v>127610</v>
      </c>
      <c r="G19" s="101"/>
      <c r="H19" s="101"/>
      <c r="I19" s="101"/>
      <c r="J19" s="102">
        <f t="shared" si="0"/>
        <v>127610</v>
      </c>
    </row>
    <row r="20" spans="1:10" ht="23.25" customHeight="1">
      <c r="A20" s="103" t="s">
        <v>82</v>
      </c>
      <c r="B20" s="104" t="s">
        <v>83</v>
      </c>
      <c r="C20" s="104" t="s">
        <v>78</v>
      </c>
      <c r="D20" s="114" t="s">
        <v>215</v>
      </c>
      <c r="E20" s="106">
        <v>520000</v>
      </c>
      <c r="F20" s="107">
        <f>112500-50000</f>
        <v>62500</v>
      </c>
      <c r="G20" s="107"/>
      <c r="H20" s="107"/>
      <c r="I20" s="107">
        <v>400000</v>
      </c>
      <c r="J20" s="102">
        <f t="shared" si="0"/>
        <v>462500</v>
      </c>
    </row>
    <row r="21" spans="1:10" ht="18" customHeight="1">
      <c r="A21" s="103" t="s">
        <v>82</v>
      </c>
      <c r="B21" s="104" t="s">
        <v>83</v>
      </c>
      <c r="C21" s="104" t="s">
        <v>78</v>
      </c>
      <c r="D21" s="114" t="s">
        <v>216</v>
      </c>
      <c r="E21" s="106">
        <v>7500</v>
      </c>
      <c r="F21" s="107">
        <v>7500</v>
      </c>
      <c r="G21" s="107"/>
      <c r="H21" s="107"/>
      <c r="I21" s="107"/>
      <c r="J21" s="102">
        <f t="shared" si="0"/>
        <v>7500</v>
      </c>
    </row>
    <row r="22" spans="1:10" ht="18" customHeight="1">
      <c r="A22" s="113" t="s">
        <v>87</v>
      </c>
      <c r="B22" s="100" t="s">
        <v>88</v>
      </c>
      <c r="C22" s="100" t="s">
        <v>78</v>
      </c>
      <c r="D22" s="115" t="s">
        <v>217</v>
      </c>
      <c r="E22" s="101">
        <f>5400+115000</f>
        <v>120400</v>
      </c>
      <c r="F22" s="107">
        <f>5400+115000</f>
        <v>120400</v>
      </c>
      <c r="G22" s="107"/>
      <c r="H22" s="107"/>
      <c r="I22" s="107"/>
      <c r="J22" s="102">
        <f t="shared" si="0"/>
        <v>120400</v>
      </c>
    </row>
    <row r="23" spans="1:10" ht="18" customHeight="1">
      <c r="A23" s="110" t="s">
        <v>87</v>
      </c>
      <c r="B23" s="105" t="s">
        <v>88</v>
      </c>
      <c r="C23" s="105" t="s">
        <v>178</v>
      </c>
      <c r="D23" s="116" t="s">
        <v>218</v>
      </c>
      <c r="E23" s="107">
        <v>53200</v>
      </c>
      <c r="F23" s="107"/>
      <c r="G23" s="107">
        <v>9120</v>
      </c>
      <c r="H23" s="107"/>
      <c r="I23" s="107"/>
      <c r="J23" s="117">
        <f t="shared" si="0"/>
        <v>9120</v>
      </c>
    </row>
    <row r="24" spans="1:12" ht="14.25" customHeight="1">
      <c r="A24" s="252" t="s">
        <v>87</v>
      </c>
      <c r="B24" s="253" t="s">
        <v>90</v>
      </c>
      <c r="C24" s="105" t="s">
        <v>78</v>
      </c>
      <c r="D24" s="254" t="s">
        <v>219</v>
      </c>
      <c r="E24" s="257">
        <v>185000</v>
      </c>
      <c r="F24" s="107">
        <v>2000</v>
      </c>
      <c r="G24" s="107"/>
      <c r="H24" s="107"/>
      <c r="I24" s="107"/>
      <c r="J24" s="102">
        <f t="shared" si="0"/>
        <v>2000</v>
      </c>
      <c r="L24" s="81"/>
    </row>
    <row r="25" spans="1:10" ht="15" customHeight="1">
      <c r="A25" s="226"/>
      <c r="B25" s="228"/>
      <c r="C25" s="105" t="s">
        <v>206</v>
      </c>
      <c r="D25" s="255"/>
      <c r="E25" s="250"/>
      <c r="F25" s="107">
        <v>0</v>
      </c>
      <c r="G25" s="107"/>
      <c r="H25" s="107"/>
      <c r="I25" s="107">
        <v>81405</v>
      </c>
      <c r="J25" s="102">
        <f t="shared" si="0"/>
        <v>81405</v>
      </c>
    </row>
    <row r="26" spans="1:12" ht="18" customHeight="1">
      <c r="A26" s="227"/>
      <c r="B26" s="247"/>
      <c r="C26" s="100" t="s">
        <v>207</v>
      </c>
      <c r="D26" s="256"/>
      <c r="E26" s="251"/>
      <c r="F26" s="101">
        <f>27136+23879</f>
        <v>51015</v>
      </c>
      <c r="G26" s="101"/>
      <c r="H26" s="101"/>
      <c r="I26" s="101"/>
      <c r="J26" s="102">
        <f t="shared" si="0"/>
        <v>51015</v>
      </c>
      <c r="L26" s="81"/>
    </row>
    <row r="27" spans="1:10" ht="37.5" customHeight="1">
      <c r="A27" s="113" t="s">
        <v>87</v>
      </c>
      <c r="B27" s="100" t="s">
        <v>90</v>
      </c>
      <c r="C27" s="100" t="s">
        <v>78</v>
      </c>
      <c r="D27" s="120" t="s">
        <v>220</v>
      </c>
      <c r="E27" s="101">
        <v>1000000</v>
      </c>
      <c r="F27" s="101">
        <f>584924-273350-39000</f>
        <v>272574</v>
      </c>
      <c r="G27" s="101"/>
      <c r="H27" s="101"/>
      <c r="I27" s="101">
        <v>273350</v>
      </c>
      <c r="J27" s="102">
        <f t="shared" si="0"/>
        <v>545924</v>
      </c>
    </row>
    <row r="28" spans="1:10" ht="26.25" customHeight="1">
      <c r="A28" s="113" t="s">
        <v>14</v>
      </c>
      <c r="B28" s="100" t="s">
        <v>16</v>
      </c>
      <c r="C28" s="100" t="s">
        <v>178</v>
      </c>
      <c r="D28" s="120" t="s">
        <v>221</v>
      </c>
      <c r="E28" s="101">
        <v>38000</v>
      </c>
      <c r="F28" s="101">
        <f>15000+23000</f>
        <v>38000</v>
      </c>
      <c r="G28" s="101"/>
      <c r="H28" s="101"/>
      <c r="I28" s="101"/>
      <c r="J28" s="102">
        <f t="shared" si="0"/>
        <v>38000</v>
      </c>
    </row>
    <row r="29" spans="1:10" ht="18" customHeight="1">
      <c r="A29" s="113" t="s">
        <v>124</v>
      </c>
      <c r="B29" s="100" t="s">
        <v>125</v>
      </c>
      <c r="C29" s="121" t="s">
        <v>78</v>
      </c>
      <c r="D29" s="122" t="s">
        <v>222</v>
      </c>
      <c r="E29" s="111">
        <v>4325</v>
      </c>
      <c r="F29" s="111">
        <v>4325</v>
      </c>
      <c r="G29" s="101"/>
      <c r="H29" s="101"/>
      <c r="I29" s="101"/>
      <c r="J29" s="102">
        <f t="shared" si="0"/>
        <v>4325</v>
      </c>
    </row>
    <row r="30" spans="1:10" ht="18" customHeight="1">
      <c r="A30" s="113" t="s">
        <v>124</v>
      </c>
      <c r="B30" s="100" t="s">
        <v>125</v>
      </c>
      <c r="C30" s="121" t="s">
        <v>78</v>
      </c>
      <c r="D30" s="122" t="s">
        <v>223</v>
      </c>
      <c r="E30" s="111">
        <v>5000</v>
      </c>
      <c r="F30" s="111">
        <v>5000</v>
      </c>
      <c r="G30" s="101"/>
      <c r="H30" s="101"/>
      <c r="I30" s="101"/>
      <c r="J30" s="102">
        <f t="shared" si="0"/>
        <v>5000</v>
      </c>
    </row>
    <row r="31" spans="1:10" ht="18" customHeight="1">
      <c r="A31" s="113" t="s">
        <v>124</v>
      </c>
      <c r="B31" s="100" t="s">
        <v>125</v>
      </c>
      <c r="C31" s="121" t="s">
        <v>178</v>
      </c>
      <c r="D31" s="122" t="s">
        <v>224</v>
      </c>
      <c r="E31" s="111">
        <v>3800</v>
      </c>
      <c r="F31" s="111">
        <v>3800</v>
      </c>
      <c r="G31" s="101"/>
      <c r="H31" s="101"/>
      <c r="I31" s="101"/>
      <c r="J31" s="102">
        <f t="shared" si="0"/>
        <v>3800</v>
      </c>
    </row>
    <row r="32" spans="1:10" ht="21" customHeight="1">
      <c r="A32" s="226" t="s">
        <v>140</v>
      </c>
      <c r="B32" s="228" t="s">
        <v>141</v>
      </c>
      <c r="C32" s="121" t="s">
        <v>206</v>
      </c>
      <c r="D32" s="248" t="s">
        <v>225</v>
      </c>
      <c r="E32" s="250"/>
      <c r="F32" s="123">
        <v>0</v>
      </c>
      <c r="G32" s="124"/>
      <c r="H32" s="124"/>
      <c r="I32" s="124">
        <v>427</v>
      </c>
      <c r="J32" s="102">
        <f t="shared" si="0"/>
        <v>427</v>
      </c>
    </row>
    <row r="33" spans="1:10" ht="19.5" customHeight="1">
      <c r="A33" s="227"/>
      <c r="B33" s="247"/>
      <c r="C33" s="121" t="s">
        <v>207</v>
      </c>
      <c r="D33" s="249"/>
      <c r="E33" s="251"/>
      <c r="F33" s="123">
        <v>184</v>
      </c>
      <c r="G33" s="101"/>
      <c r="H33" s="101"/>
      <c r="I33" s="101"/>
      <c r="J33" s="102">
        <f t="shared" si="0"/>
        <v>184</v>
      </c>
    </row>
    <row r="34" spans="1:10" ht="18" customHeight="1">
      <c r="A34" s="110" t="s">
        <v>140</v>
      </c>
      <c r="B34" s="105" t="s">
        <v>141</v>
      </c>
      <c r="C34" s="125" t="s">
        <v>178</v>
      </c>
      <c r="D34" s="122" t="s">
        <v>226</v>
      </c>
      <c r="E34" s="111">
        <v>20000</v>
      </c>
      <c r="F34" s="111">
        <v>20000</v>
      </c>
      <c r="G34" s="107"/>
      <c r="H34" s="107"/>
      <c r="I34" s="107"/>
      <c r="J34" s="102">
        <f t="shared" si="0"/>
        <v>20000</v>
      </c>
    </row>
    <row r="35" spans="1:10" ht="27.75" customHeight="1">
      <c r="A35" s="110" t="s">
        <v>168</v>
      </c>
      <c r="B35" s="105" t="s">
        <v>227</v>
      </c>
      <c r="C35" s="105" t="s">
        <v>178</v>
      </c>
      <c r="D35" s="116" t="s">
        <v>228</v>
      </c>
      <c r="E35" s="107">
        <f>19704+368</f>
        <v>20072</v>
      </c>
      <c r="F35" s="107">
        <f>19704+368</f>
        <v>20072</v>
      </c>
      <c r="G35" s="107"/>
      <c r="H35" s="107"/>
      <c r="I35" s="107"/>
      <c r="J35" s="117">
        <f t="shared" si="0"/>
        <v>20072</v>
      </c>
    </row>
    <row r="36" spans="1:10" ht="18" customHeight="1">
      <c r="A36" s="113" t="s">
        <v>172</v>
      </c>
      <c r="B36" s="100" t="s">
        <v>173</v>
      </c>
      <c r="C36" s="121" t="s">
        <v>78</v>
      </c>
      <c r="D36" s="126" t="s">
        <v>229</v>
      </c>
      <c r="E36" s="123">
        <v>7000</v>
      </c>
      <c r="F36" s="123">
        <v>7000</v>
      </c>
      <c r="G36" s="101"/>
      <c r="H36" s="101"/>
      <c r="I36" s="101"/>
      <c r="J36" s="102">
        <f t="shared" si="0"/>
        <v>7000</v>
      </c>
    </row>
    <row r="37" spans="1:10" ht="18" customHeight="1">
      <c r="A37" s="113" t="s">
        <v>172</v>
      </c>
      <c r="B37" s="100" t="s">
        <v>173</v>
      </c>
      <c r="C37" s="121" t="s">
        <v>78</v>
      </c>
      <c r="D37" s="126" t="s">
        <v>230</v>
      </c>
      <c r="E37" s="123">
        <v>8000</v>
      </c>
      <c r="F37" s="123">
        <v>8000</v>
      </c>
      <c r="G37" s="101"/>
      <c r="H37" s="101"/>
      <c r="I37" s="101"/>
      <c r="J37" s="102">
        <f t="shared" si="0"/>
        <v>8000</v>
      </c>
    </row>
    <row r="38" spans="1:10" ht="18" customHeight="1">
      <c r="A38" s="113" t="s">
        <v>172</v>
      </c>
      <c r="B38" s="100" t="s">
        <v>173</v>
      </c>
      <c r="C38" s="121" t="s">
        <v>78</v>
      </c>
      <c r="D38" s="126" t="s">
        <v>231</v>
      </c>
      <c r="E38" s="123">
        <v>7631</v>
      </c>
      <c r="F38" s="123">
        <v>7631</v>
      </c>
      <c r="G38" s="101"/>
      <c r="H38" s="101"/>
      <c r="I38" s="101"/>
      <c r="J38" s="102">
        <f t="shared" si="0"/>
        <v>7631</v>
      </c>
    </row>
    <row r="39" spans="1:10" ht="18" customHeight="1">
      <c r="A39" s="113" t="s">
        <v>172</v>
      </c>
      <c r="B39" s="100" t="s">
        <v>173</v>
      </c>
      <c r="C39" s="121" t="s">
        <v>78</v>
      </c>
      <c r="D39" s="122" t="s">
        <v>232</v>
      </c>
      <c r="E39" s="111">
        <v>14019</v>
      </c>
      <c r="F39" s="111">
        <v>14019</v>
      </c>
      <c r="G39" s="101"/>
      <c r="H39" s="101"/>
      <c r="I39" s="101"/>
      <c r="J39" s="102">
        <f t="shared" si="0"/>
        <v>14019</v>
      </c>
    </row>
    <row r="40" spans="1:10" ht="18" customHeight="1">
      <c r="A40" s="103" t="s">
        <v>172</v>
      </c>
      <c r="B40" s="104" t="s">
        <v>173</v>
      </c>
      <c r="C40" s="127" t="s">
        <v>178</v>
      </c>
      <c r="D40" s="128" t="s">
        <v>233</v>
      </c>
      <c r="E40" s="106">
        <v>4349</v>
      </c>
      <c r="F40" s="106">
        <v>4349</v>
      </c>
      <c r="G40" s="124"/>
      <c r="H40" s="124"/>
      <c r="I40" s="124"/>
      <c r="J40" s="129">
        <f t="shared" si="0"/>
        <v>4349</v>
      </c>
    </row>
    <row r="41" spans="1:10" ht="50.25" customHeight="1">
      <c r="A41" s="113" t="s">
        <v>172</v>
      </c>
      <c r="B41" s="100" t="s">
        <v>173</v>
      </c>
      <c r="C41" s="100" t="s">
        <v>78</v>
      </c>
      <c r="D41" s="120" t="s">
        <v>234</v>
      </c>
      <c r="E41" s="101">
        <v>65270</v>
      </c>
      <c r="F41" s="101">
        <v>65270</v>
      </c>
      <c r="G41" s="101"/>
      <c r="H41" s="101"/>
      <c r="I41" s="101"/>
      <c r="J41" s="102">
        <f t="shared" si="0"/>
        <v>65270</v>
      </c>
    </row>
    <row r="42" spans="1:10" ht="27" customHeight="1">
      <c r="A42" s="113" t="s">
        <v>172</v>
      </c>
      <c r="B42" s="100" t="s">
        <v>235</v>
      </c>
      <c r="C42" s="100" t="s">
        <v>236</v>
      </c>
      <c r="D42" s="126" t="s">
        <v>237</v>
      </c>
      <c r="E42" s="101">
        <v>500000</v>
      </c>
      <c r="F42" s="101">
        <f>145863-11959-10000-2000-3200</f>
        <v>118704</v>
      </c>
      <c r="G42" s="101"/>
      <c r="H42" s="101"/>
      <c r="I42" s="101"/>
      <c r="J42" s="102">
        <f t="shared" si="0"/>
        <v>118704</v>
      </c>
    </row>
    <row r="43" spans="1:10" ht="30.75" customHeight="1">
      <c r="A43" s="113" t="s">
        <v>172</v>
      </c>
      <c r="B43" s="100" t="s">
        <v>235</v>
      </c>
      <c r="C43" s="100" t="s">
        <v>236</v>
      </c>
      <c r="D43" s="126" t="s">
        <v>238</v>
      </c>
      <c r="E43" s="101">
        <v>47000</v>
      </c>
      <c r="F43" s="101">
        <f>19100+3200+4600</f>
        <v>26900</v>
      </c>
      <c r="G43" s="101"/>
      <c r="H43" s="101"/>
      <c r="I43" s="101"/>
      <c r="J43" s="102">
        <f t="shared" si="0"/>
        <v>26900</v>
      </c>
    </row>
    <row r="44" spans="1:10" ht="42.75" customHeight="1">
      <c r="A44" s="113" t="s">
        <v>176</v>
      </c>
      <c r="B44" s="100" t="s">
        <v>239</v>
      </c>
      <c r="C44" s="100" t="s">
        <v>78</v>
      </c>
      <c r="D44" s="120" t="s">
        <v>240</v>
      </c>
      <c r="E44" s="101">
        <v>1350000</v>
      </c>
      <c r="F44" s="101">
        <f>684000-359919</f>
        <v>324081</v>
      </c>
      <c r="G44" s="101"/>
      <c r="H44" s="101"/>
      <c r="I44" s="101">
        <f>666000-70081</f>
        <v>595919</v>
      </c>
      <c r="J44" s="102">
        <f>SUM(F44:I44)</f>
        <v>920000</v>
      </c>
    </row>
    <row r="45" spans="1:10" ht="18" customHeight="1">
      <c r="A45" s="113" t="s">
        <v>176</v>
      </c>
      <c r="B45" s="100" t="s">
        <v>177</v>
      </c>
      <c r="C45" s="100" t="s">
        <v>78</v>
      </c>
      <c r="D45" s="120" t="s">
        <v>241</v>
      </c>
      <c r="E45" s="101">
        <v>11626</v>
      </c>
      <c r="F45" s="101">
        <v>11626</v>
      </c>
      <c r="G45" s="101"/>
      <c r="H45" s="101"/>
      <c r="I45" s="101"/>
      <c r="J45" s="102">
        <f t="shared" si="0"/>
        <v>11626</v>
      </c>
    </row>
    <row r="46" spans="1:10" ht="18" customHeight="1">
      <c r="A46" s="103" t="s">
        <v>176</v>
      </c>
      <c r="B46" s="104" t="s">
        <v>177</v>
      </c>
      <c r="C46" s="104" t="s">
        <v>78</v>
      </c>
      <c r="D46" s="118" t="s">
        <v>242</v>
      </c>
      <c r="E46" s="124">
        <v>14669</v>
      </c>
      <c r="F46" s="124">
        <v>14669</v>
      </c>
      <c r="G46" s="124"/>
      <c r="H46" s="124"/>
      <c r="I46" s="124"/>
      <c r="J46" s="129">
        <f t="shared" si="0"/>
        <v>14669</v>
      </c>
    </row>
    <row r="47" spans="1:10" ht="18" customHeight="1">
      <c r="A47" s="113" t="s">
        <v>176</v>
      </c>
      <c r="B47" s="100" t="s">
        <v>177</v>
      </c>
      <c r="C47" s="100" t="s">
        <v>78</v>
      </c>
      <c r="D47" s="120" t="s">
        <v>243</v>
      </c>
      <c r="E47" s="101">
        <v>8718</v>
      </c>
      <c r="F47" s="101">
        <v>8718</v>
      </c>
      <c r="G47" s="101"/>
      <c r="H47" s="101"/>
      <c r="I47" s="101"/>
      <c r="J47" s="102">
        <f>SUM(F47:I47)</f>
        <v>8718</v>
      </c>
    </row>
    <row r="48" spans="1:10" ht="27" customHeight="1">
      <c r="A48" s="108" t="s">
        <v>176</v>
      </c>
      <c r="B48" s="109" t="s">
        <v>177</v>
      </c>
      <c r="C48" s="109" t="s">
        <v>78</v>
      </c>
      <c r="D48" s="119" t="s">
        <v>244</v>
      </c>
      <c r="E48" s="130">
        <v>4000</v>
      </c>
      <c r="F48" s="130">
        <v>4000</v>
      </c>
      <c r="G48" s="130"/>
      <c r="H48" s="130"/>
      <c r="I48" s="130"/>
      <c r="J48" s="131">
        <f t="shared" si="0"/>
        <v>4000</v>
      </c>
    </row>
    <row r="49" spans="1:10" ht="18" customHeight="1">
      <c r="A49" s="113" t="s">
        <v>176</v>
      </c>
      <c r="B49" s="100" t="s">
        <v>177</v>
      </c>
      <c r="C49" s="100" t="s">
        <v>78</v>
      </c>
      <c r="D49" s="120" t="s">
        <v>245</v>
      </c>
      <c r="E49" s="101">
        <v>6551</v>
      </c>
      <c r="F49" s="101">
        <f>5000+1551</f>
        <v>6551</v>
      </c>
      <c r="G49" s="101"/>
      <c r="H49" s="101"/>
      <c r="I49" s="101"/>
      <c r="J49" s="102">
        <f t="shared" si="0"/>
        <v>6551</v>
      </c>
    </row>
    <row r="50" spans="1:10" ht="18" customHeight="1">
      <c r="A50" s="113" t="s">
        <v>176</v>
      </c>
      <c r="B50" s="100" t="s">
        <v>177</v>
      </c>
      <c r="C50" s="100" t="s">
        <v>78</v>
      </c>
      <c r="D50" s="128" t="s">
        <v>246</v>
      </c>
      <c r="E50" s="124">
        <v>108000</v>
      </c>
      <c r="F50" s="101">
        <f>36000-1000+54</f>
        <v>35054</v>
      </c>
      <c r="G50" s="101"/>
      <c r="H50" s="101"/>
      <c r="I50" s="101"/>
      <c r="J50" s="102">
        <f t="shared" si="0"/>
        <v>35054</v>
      </c>
    </row>
    <row r="51" spans="1:10" ht="18" customHeight="1">
      <c r="A51" s="113" t="s">
        <v>176</v>
      </c>
      <c r="B51" s="100" t="s">
        <v>177</v>
      </c>
      <c r="C51" s="100" t="s">
        <v>78</v>
      </c>
      <c r="D51" s="128" t="s">
        <v>247</v>
      </c>
      <c r="E51" s="124">
        <v>10000</v>
      </c>
      <c r="F51" s="101">
        <v>4924</v>
      </c>
      <c r="G51" s="101"/>
      <c r="H51" s="101"/>
      <c r="I51" s="101"/>
      <c r="J51" s="102">
        <f t="shared" si="0"/>
        <v>4924</v>
      </c>
    </row>
    <row r="52" spans="1:10" ht="26.25" customHeight="1">
      <c r="A52" s="113" t="s">
        <v>176</v>
      </c>
      <c r="B52" s="100" t="s">
        <v>177</v>
      </c>
      <c r="C52" s="100" t="s">
        <v>178</v>
      </c>
      <c r="D52" s="120" t="s">
        <v>248</v>
      </c>
      <c r="E52" s="101">
        <v>80000</v>
      </c>
      <c r="F52" s="101">
        <f>40606-7000</f>
        <v>33606</v>
      </c>
      <c r="G52" s="101"/>
      <c r="H52" s="101"/>
      <c r="I52" s="101">
        <v>34996</v>
      </c>
      <c r="J52" s="102">
        <f t="shared" si="0"/>
        <v>68602</v>
      </c>
    </row>
    <row r="53" spans="1:10" ht="18" customHeight="1">
      <c r="A53" s="113" t="s">
        <v>176</v>
      </c>
      <c r="B53" s="100" t="s">
        <v>177</v>
      </c>
      <c r="C53" s="100" t="s">
        <v>78</v>
      </c>
      <c r="D53" s="128" t="s">
        <v>249</v>
      </c>
      <c r="E53" s="101">
        <v>15000</v>
      </c>
      <c r="F53" s="101">
        <f>15000-11000</f>
        <v>4000</v>
      </c>
      <c r="G53" s="101"/>
      <c r="H53" s="101"/>
      <c r="I53" s="101"/>
      <c r="J53" s="102">
        <f t="shared" si="0"/>
        <v>4000</v>
      </c>
    </row>
    <row r="54" spans="1:10" ht="18" customHeight="1" thickBot="1">
      <c r="A54" s="113" t="s">
        <v>176</v>
      </c>
      <c r="B54" s="100" t="s">
        <v>177</v>
      </c>
      <c r="C54" s="100" t="s">
        <v>178</v>
      </c>
      <c r="D54" s="120" t="s">
        <v>250</v>
      </c>
      <c r="E54" s="101">
        <v>6100</v>
      </c>
      <c r="F54" s="101">
        <v>6100</v>
      </c>
      <c r="G54" s="101"/>
      <c r="H54" s="101"/>
      <c r="I54" s="101"/>
      <c r="J54" s="102">
        <f>SUM(F54:I54)</f>
        <v>6100</v>
      </c>
    </row>
    <row r="55" spans="1:10" ht="18" customHeight="1" thickBot="1" thickTop="1">
      <c r="A55" s="236" t="s">
        <v>69</v>
      </c>
      <c r="B55" s="237"/>
      <c r="C55" s="237"/>
      <c r="D55" s="237"/>
      <c r="E55" s="132" t="s">
        <v>251</v>
      </c>
      <c r="F55" s="133">
        <f>SUM(F6:F54)</f>
        <v>4012742</v>
      </c>
      <c r="G55" s="133">
        <f>SUM(G6:G54)</f>
        <v>171742</v>
      </c>
      <c r="H55" s="133">
        <f>SUM(H6:H54)</f>
        <v>1305200</v>
      </c>
      <c r="I55" s="133">
        <f>SUM(I6:I54)</f>
        <v>1638097</v>
      </c>
      <c r="J55" s="134">
        <f t="shared" si="0"/>
        <v>7127781</v>
      </c>
    </row>
    <row r="56" spans="1:10" ht="18" customHeight="1" thickTop="1">
      <c r="A56" s="135"/>
      <c r="B56" s="135"/>
      <c r="C56" s="135"/>
      <c r="D56" s="136"/>
      <c r="E56" s="137"/>
      <c r="F56" s="138"/>
      <c r="G56" s="137"/>
      <c r="H56" s="137"/>
      <c r="I56" s="137"/>
      <c r="J56" s="137"/>
    </row>
    <row r="57" spans="1:10" ht="18" customHeight="1">
      <c r="A57" s="135"/>
      <c r="B57" s="135"/>
      <c r="C57" s="238"/>
      <c r="D57" s="238"/>
      <c r="E57" s="137"/>
      <c r="F57" s="137"/>
      <c r="G57" s="137"/>
      <c r="H57" s="137"/>
      <c r="I57" s="137"/>
      <c r="J57" s="137"/>
    </row>
    <row r="58" spans="1:10" ht="18" customHeight="1">
      <c r="A58" s="135"/>
      <c r="B58" s="135"/>
      <c r="C58" s="225"/>
      <c r="D58" s="225"/>
      <c r="E58" s="137"/>
      <c r="F58" s="137"/>
      <c r="G58" s="137"/>
      <c r="H58" s="137"/>
      <c r="I58" s="137"/>
      <c r="J58" s="137"/>
    </row>
    <row r="59" spans="1:10" ht="18" customHeight="1">
      <c r="A59" s="135"/>
      <c r="B59" s="135"/>
      <c r="C59" s="135"/>
      <c r="D59" s="136"/>
      <c r="E59" s="137"/>
      <c r="F59" s="137"/>
      <c r="G59" s="137"/>
      <c r="H59" s="137"/>
      <c r="I59" s="137"/>
      <c r="J59" s="137"/>
    </row>
    <row r="60" spans="1:10" ht="18" customHeight="1">
      <c r="A60" s="135"/>
      <c r="B60" s="135"/>
      <c r="C60" s="135"/>
      <c r="D60" s="136"/>
      <c r="E60" s="137"/>
      <c r="F60" s="137"/>
      <c r="G60" s="137"/>
      <c r="H60" s="137"/>
      <c r="I60" s="137"/>
      <c r="J60" s="137"/>
    </row>
    <row r="61" spans="1:12" ht="18" customHeight="1">
      <c r="A61" s="135"/>
      <c r="B61" s="135"/>
      <c r="C61" s="135"/>
      <c r="D61" s="136"/>
      <c r="E61" s="137"/>
      <c r="F61" s="137"/>
      <c r="G61" s="137"/>
      <c r="H61" s="137"/>
      <c r="I61" s="137"/>
      <c r="J61" s="137"/>
      <c r="L61" s="81"/>
    </row>
    <row r="62" spans="1:10" ht="18" customHeight="1">
      <c r="A62" s="135"/>
      <c r="B62" s="135"/>
      <c r="C62" s="135"/>
      <c r="D62" s="136"/>
      <c r="E62" s="137"/>
      <c r="F62" s="137"/>
      <c r="G62" s="137"/>
      <c r="H62" s="137"/>
      <c r="I62" s="137"/>
      <c r="J62" s="137"/>
    </row>
    <row r="63" spans="1:10" ht="18" customHeight="1">
      <c r="A63" s="135"/>
      <c r="B63" s="135"/>
      <c r="C63" s="135"/>
      <c r="D63" s="136"/>
      <c r="E63" s="137"/>
      <c r="F63" s="137"/>
      <c r="G63" s="137"/>
      <c r="H63" s="137"/>
      <c r="I63" s="137"/>
      <c r="J63" s="137"/>
    </row>
    <row r="64" spans="1:10" ht="18" customHeight="1">
      <c r="A64" s="135"/>
      <c r="B64" s="135"/>
      <c r="C64" s="135"/>
      <c r="D64" s="136"/>
      <c r="E64" s="137"/>
      <c r="F64" s="137"/>
      <c r="G64" s="137"/>
      <c r="H64" s="137"/>
      <c r="I64" s="137"/>
      <c r="J64" s="137"/>
    </row>
    <row r="65" spans="1:10" ht="18" customHeight="1">
      <c r="A65" s="139"/>
      <c r="B65" s="139"/>
      <c r="C65" s="139"/>
      <c r="D65" s="136"/>
      <c r="E65" s="140"/>
      <c r="F65" s="140"/>
      <c r="G65" s="140"/>
      <c r="H65" s="140"/>
      <c r="I65" s="140"/>
      <c r="J65" s="140"/>
    </row>
    <row r="66" spans="1:10" ht="18" customHeight="1">
      <c r="A66" s="139"/>
      <c r="B66" s="139"/>
      <c r="C66" s="139"/>
      <c r="D66" s="136"/>
      <c r="E66" s="140"/>
      <c r="F66" s="140"/>
      <c r="G66" s="140"/>
      <c r="H66" s="140"/>
      <c r="I66" s="140"/>
      <c r="J66" s="140"/>
    </row>
    <row r="67" spans="1:10" ht="18" customHeight="1">
      <c r="A67" s="139"/>
      <c r="B67" s="139"/>
      <c r="C67" s="139"/>
      <c r="D67" s="136"/>
      <c r="E67" s="140"/>
      <c r="F67" s="140"/>
      <c r="G67" s="140"/>
      <c r="H67" s="140"/>
      <c r="I67" s="140"/>
      <c r="J67" s="140"/>
    </row>
    <row r="68" spans="1:10" ht="18" customHeight="1">
      <c r="A68" s="139"/>
      <c r="B68" s="139"/>
      <c r="C68" s="139"/>
      <c r="D68" s="136"/>
      <c r="E68" s="139"/>
      <c r="F68" s="139"/>
      <c r="G68" s="139"/>
      <c r="H68" s="139"/>
      <c r="I68" s="139"/>
      <c r="J68" s="139"/>
    </row>
    <row r="69" ht="18" customHeight="1">
      <c r="D69" s="141"/>
    </row>
    <row r="70" ht="18" customHeight="1">
      <c r="D70" s="141"/>
    </row>
    <row r="71" ht="18" customHeight="1">
      <c r="D71" s="141"/>
    </row>
    <row r="72" ht="18" customHeight="1">
      <c r="D72" s="141"/>
    </row>
    <row r="73" ht="18" customHeight="1">
      <c r="D73" s="141"/>
    </row>
  </sheetData>
  <mergeCells count="22">
    <mergeCell ref="B1:D1"/>
    <mergeCell ref="F2:J2"/>
    <mergeCell ref="A3:J3"/>
    <mergeCell ref="A8:A10"/>
    <mergeCell ref="B8:B10"/>
    <mergeCell ref="D8:D10"/>
    <mergeCell ref="E8:E10"/>
    <mergeCell ref="A17:A19"/>
    <mergeCell ref="B17:B19"/>
    <mergeCell ref="D17:D19"/>
    <mergeCell ref="E17:E19"/>
    <mergeCell ref="E32:E33"/>
    <mergeCell ref="A24:A26"/>
    <mergeCell ref="B24:B26"/>
    <mergeCell ref="D24:D26"/>
    <mergeCell ref="E24:E26"/>
    <mergeCell ref="A55:D55"/>
    <mergeCell ref="C57:D57"/>
    <mergeCell ref="C58:D58"/>
    <mergeCell ref="A32:A33"/>
    <mergeCell ref="B32:B33"/>
    <mergeCell ref="D32:D33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3"/>
  <sheetViews>
    <sheetView workbookViewId="0" topLeftCell="A1">
      <selection activeCell="B3" sqref="B3:C3"/>
    </sheetView>
  </sheetViews>
  <sheetFormatPr defaultColWidth="9.33203125" defaultRowHeight="15" customHeight="1"/>
  <cols>
    <col min="1" max="1" width="11.66015625" style="144" customWidth="1"/>
    <col min="2" max="2" width="78.16015625" style="144" customWidth="1"/>
    <col min="3" max="3" width="17.33203125" style="144" customWidth="1"/>
    <col min="4" max="16384" width="9.33203125" style="144" customWidth="1"/>
  </cols>
  <sheetData>
    <row r="1" ht="15" customHeight="1">
      <c r="A1" s="143" t="s">
        <v>333</v>
      </c>
    </row>
    <row r="2" ht="15" customHeight="1">
      <c r="A2" s="143"/>
    </row>
    <row r="3" spans="1:3" ht="30" customHeight="1">
      <c r="A3" s="145"/>
      <c r="B3" s="274" t="s">
        <v>252</v>
      </c>
      <c r="C3" s="275"/>
    </row>
    <row r="5" spans="1:3" ht="15" customHeight="1">
      <c r="A5" s="276" t="s">
        <v>253</v>
      </c>
      <c r="B5" s="276"/>
      <c r="C5" s="276"/>
    </row>
    <row r="6" spans="1:3" ht="31.5" customHeight="1">
      <c r="A6" s="277" t="s">
        <v>254</v>
      </c>
      <c r="B6" s="277"/>
      <c r="C6" s="277"/>
    </row>
    <row r="7" ht="15" customHeight="1" thickBot="1"/>
    <row r="8" spans="1:3" ht="15" customHeight="1" thickBot="1" thickTop="1">
      <c r="A8" s="278" t="s">
        <v>255</v>
      </c>
      <c r="B8" s="279"/>
      <c r="C8" s="280"/>
    </row>
    <row r="9" spans="1:3" ht="15" customHeight="1" thickTop="1">
      <c r="A9" s="146"/>
      <c r="B9" s="147" t="s">
        <v>256</v>
      </c>
      <c r="C9" s="148">
        <v>-69344</v>
      </c>
    </row>
    <row r="10" spans="1:3" ht="15" customHeight="1">
      <c r="A10" s="149" t="s">
        <v>257</v>
      </c>
      <c r="B10" s="150" t="s">
        <v>258</v>
      </c>
      <c r="C10" s="151">
        <v>186916</v>
      </c>
    </row>
    <row r="11" spans="1:3" ht="15" customHeight="1">
      <c r="A11" s="152" t="s">
        <v>259</v>
      </c>
      <c r="B11" s="153" t="s">
        <v>19</v>
      </c>
      <c r="C11" s="154">
        <v>1672698</v>
      </c>
    </row>
    <row r="12" spans="1:3" ht="15" customHeight="1">
      <c r="A12" s="155"/>
      <c r="B12" s="153" t="s">
        <v>260</v>
      </c>
      <c r="C12" s="154">
        <v>95080</v>
      </c>
    </row>
    <row r="13" spans="1:3" ht="15" customHeight="1" thickBot="1">
      <c r="A13" s="268" t="s">
        <v>69</v>
      </c>
      <c r="B13" s="269"/>
      <c r="C13" s="156">
        <f>SUM(C9:C12)</f>
        <v>1885350</v>
      </c>
    </row>
    <row r="14" spans="1:3" ht="15" customHeight="1" thickBot="1" thickTop="1">
      <c r="A14" s="157"/>
      <c r="B14" s="158"/>
      <c r="C14" s="159"/>
    </row>
    <row r="15" spans="1:3" ht="15" customHeight="1" thickBot="1" thickTop="1">
      <c r="A15" s="270" t="s">
        <v>261</v>
      </c>
      <c r="B15" s="271"/>
      <c r="C15" s="272"/>
    </row>
    <row r="16" spans="1:3" ht="15" customHeight="1" thickTop="1">
      <c r="A16" s="160" t="s">
        <v>262</v>
      </c>
      <c r="B16" s="147" t="s">
        <v>144</v>
      </c>
      <c r="C16" s="148">
        <v>10000</v>
      </c>
    </row>
    <row r="17" spans="1:3" ht="15" customHeight="1">
      <c r="A17" s="152" t="s">
        <v>263</v>
      </c>
      <c r="B17" s="153" t="s">
        <v>146</v>
      </c>
      <c r="C17" s="154">
        <v>668000</v>
      </c>
    </row>
    <row r="18" spans="1:3" ht="15" customHeight="1">
      <c r="A18" s="152" t="s">
        <v>264</v>
      </c>
      <c r="B18" s="153" t="s">
        <v>265</v>
      </c>
      <c r="C18" s="154">
        <v>55000</v>
      </c>
    </row>
    <row r="19" spans="1:3" ht="15" customHeight="1">
      <c r="A19" s="152" t="s">
        <v>266</v>
      </c>
      <c r="B19" s="153" t="s">
        <v>92</v>
      </c>
      <c r="C19" s="154">
        <v>111500</v>
      </c>
    </row>
    <row r="20" spans="1:3" ht="15" customHeight="1">
      <c r="A20" s="152" t="s">
        <v>267</v>
      </c>
      <c r="B20" s="153" t="s">
        <v>111</v>
      </c>
      <c r="C20" s="154">
        <v>15200</v>
      </c>
    </row>
    <row r="21" spans="1:3" ht="15" customHeight="1">
      <c r="A21" s="152" t="s">
        <v>268</v>
      </c>
      <c r="B21" s="153" t="s">
        <v>101</v>
      </c>
      <c r="C21" s="154">
        <v>44500</v>
      </c>
    </row>
    <row r="22" spans="1:3" ht="15" customHeight="1">
      <c r="A22" s="152" t="s">
        <v>269</v>
      </c>
      <c r="B22" s="153" t="s">
        <v>270</v>
      </c>
      <c r="C22" s="154">
        <v>250000</v>
      </c>
    </row>
    <row r="23" spans="1:3" ht="15" customHeight="1">
      <c r="A23" s="152" t="s">
        <v>271</v>
      </c>
      <c r="B23" s="153" t="s">
        <v>75</v>
      </c>
      <c r="C23" s="154">
        <v>179800</v>
      </c>
    </row>
    <row r="24" spans="1:3" ht="15" customHeight="1">
      <c r="A24" s="152" t="s">
        <v>272</v>
      </c>
      <c r="B24" s="153" t="s">
        <v>273</v>
      </c>
      <c r="C24" s="154">
        <v>88350</v>
      </c>
    </row>
    <row r="25" spans="1:3" ht="15" customHeight="1">
      <c r="A25" s="152" t="s">
        <v>274</v>
      </c>
      <c r="B25" s="153" t="s">
        <v>94</v>
      </c>
      <c r="C25" s="154">
        <v>1300</v>
      </c>
    </row>
    <row r="26" spans="1:3" ht="15" customHeight="1">
      <c r="A26" s="152" t="s">
        <v>275</v>
      </c>
      <c r="B26" s="153" t="s">
        <v>86</v>
      </c>
      <c r="C26" s="154">
        <v>302000</v>
      </c>
    </row>
    <row r="27" spans="1:3" ht="15" customHeight="1">
      <c r="A27" s="152" t="s">
        <v>276</v>
      </c>
      <c r="B27" s="153" t="s">
        <v>115</v>
      </c>
      <c r="C27" s="154">
        <v>650</v>
      </c>
    </row>
    <row r="28" spans="1:3" ht="15" customHeight="1">
      <c r="A28" s="152" t="s">
        <v>277</v>
      </c>
      <c r="B28" s="153" t="s">
        <v>278</v>
      </c>
      <c r="C28" s="154">
        <v>3900</v>
      </c>
    </row>
    <row r="29" spans="1:3" ht="15" customHeight="1">
      <c r="A29" s="152" t="s">
        <v>279</v>
      </c>
      <c r="B29" s="153" t="s">
        <v>280</v>
      </c>
      <c r="C29" s="154">
        <v>1300</v>
      </c>
    </row>
    <row r="30" spans="1:3" ht="15" customHeight="1">
      <c r="A30" s="152" t="s">
        <v>281</v>
      </c>
      <c r="B30" s="153" t="s">
        <v>282</v>
      </c>
      <c r="C30" s="154">
        <v>11000</v>
      </c>
    </row>
    <row r="31" spans="1:3" ht="15" customHeight="1">
      <c r="A31" s="152" t="s">
        <v>283</v>
      </c>
      <c r="B31" s="153" t="s">
        <v>119</v>
      </c>
      <c r="C31" s="154">
        <v>13500</v>
      </c>
    </row>
    <row r="32" spans="1:3" ht="15" customHeight="1">
      <c r="A32" s="152" t="s">
        <v>284</v>
      </c>
      <c r="B32" s="153" t="s">
        <v>105</v>
      </c>
      <c r="C32" s="154">
        <v>5000</v>
      </c>
    </row>
    <row r="33" spans="1:3" ht="15" customHeight="1">
      <c r="A33" s="152" t="s">
        <v>285</v>
      </c>
      <c r="B33" s="153" t="s">
        <v>96</v>
      </c>
      <c r="C33" s="154">
        <v>19300</v>
      </c>
    </row>
    <row r="34" spans="1:3" ht="15" customHeight="1">
      <c r="A34" s="152" t="s">
        <v>286</v>
      </c>
      <c r="B34" s="153" t="s">
        <v>50</v>
      </c>
      <c r="C34" s="154">
        <v>5000</v>
      </c>
    </row>
    <row r="35" spans="1:3" ht="15" customHeight="1">
      <c r="A35" s="152" t="s">
        <v>287</v>
      </c>
      <c r="B35" s="153" t="s">
        <v>30</v>
      </c>
      <c r="C35" s="154">
        <v>8250</v>
      </c>
    </row>
    <row r="36" spans="1:3" ht="15" customHeight="1">
      <c r="A36" s="152" t="s">
        <v>288</v>
      </c>
      <c r="B36" s="153" t="s">
        <v>289</v>
      </c>
      <c r="C36" s="154">
        <v>2780</v>
      </c>
    </row>
    <row r="37" spans="1:3" ht="15" customHeight="1">
      <c r="A37" s="152" t="s">
        <v>290</v>
      </c>
      <c r="B37" s="153" t="s">
        <v>291</v>
      </c>
      <c r="C37" s="154">
        <v>31620</v>
      </c>
    </row>
    <row r="38" spans="1:3" ht="15" customHeight="1">
      <c r="A38" s="152" t="s">
        <v>292</v>
      </c>
      <c r="B38" s="153" t="s">
        <v>293</v>
      </c>
      <c r="C38" s="154">
        <v>2000</v>
      </c>
    </row>
    <row r="39" spans="1:3" ht="15" customHeight="1">
      <c r="A39" s="152" t="s">
        <v>294</v>
      </c>
      <c r="B39" s="153" t="s">
        <v>295</v>
      </c>
      <c r="C39" s="154">
        <v>2000</v>
      </c>
    </row>
    <row r="40" spans="1:3" ht="25.5" customHeight="1">
      <c r="A40" s="152" t="s">
        <v>296</v>
      </c>
      <c r="B40" s="161" t="s">
        <v>297</v>
      </c>
      <c r="C40" s="154">
        <v>600</v>
      </c>
    </row>
    <row r="41" spans="1:3" ht="15" customHeight="1">
      <c r="A41" s="152" t="s">
        <v>298</v>
      </c>
      <c r="B41" s="153" t="s">
        <v>299</v>
      </c>
      <c r="C41" s="154">
        <v>4000</v>
      </c>
    </row>
    <row r="42" spans="1:3" ht="15" customHeight="1">
      <c r="A42" s="152" t="s">
        <v>300</v>
      </c>
      <c r="B42" s="153" t="s">
        <v>301</v>
      </c>
      <c r="C42" s="154">
        <v>800</v>
      </c>
    </row>
    <row r="43" spans="1:3" ht="15" customHeight="1">
      <c r="A43" s="155"/>
      <c r="B43" s="153" t="s">
        <v>302</v>
      </c>
      <c r="C43" s="154">
        <v>78000</v>
      </c>
    </row>
    <row r="44" spans="1:3" ht="15" customHeight="1">
      <c r="A44" s="155"/>
      <c r="B44" s="153" t="s">
        <v>303</v>
      </c>
      <c r="C44" s="154">
        <v>-30000</v>
      </c>
    </row>
    <row r="45" spans="1:3" ht="15" customHeight="1" thickBot="1">
      <c r="A45" s="268" t="s">
        <v>69</v>
      </c>
      <c r="B45" s="269"/>
      <c r="C45" s="156">
        <f>SUM(C16:C44)</f>
        <v>1885350</v>
      </c>
    </row>
    <row r="46" spans="1:3" ht="15" customHeight="1" thickTop="1">
      <c r="A46" s="157"/>
      <c r="B46" s="158"/>
      <c r="C46" s="159"/>
    </row>
    <row r="47" spans="1:3" ht="15" customHeight="1">
      <c r="A47" s="273" t="s">
        <v>304</v>
      </c>
      <c r="B47" s="267"/>
      <c r="C47" s="159"/>
    </row>
    <row r="48" spans="1:3" ht="15" customHeight="1">
      <c r="A48" s="267"/>
      <c r="B48" s="267"/>
      <c r="C48" s="159"/>
    </row>
    <row r="49" spans="1:3" ht="15" customHeight="1">
      <c r="A49" s="157"/>
      <c r="B49" s="158"/>
      <c r="C49" s="159"/>
    </row>
    <row r="50" spans="1:3" ht="15" customHeight="1">
      <c r="A50" s="157"/>
      <c r="B50" s="158"/>
      <c r="C50" s="159"/>
    </row>
    <row r="51" spans="1:3" ht="15" customHeight="1">
      <c r="A51" s="157"/>
      <c r="B51" s="158"/>
      <c r="C51" s="159"/>
    </row>
    <row r="52" spans="1:3" ht="15" customHeight="1">
      <c r="A52" s="157"/>
      <c r="B52" s="158"/>
      <c r="C52" s="159"/>
    </row>
    <row r="53" spans="1:3" ht="15" customHeight="1">
      <c r="A53" s="157"/>
      <c r="B53" s="158"/>
      <c r="C53" s="159"/>
    </row>
    <row r="54" spans="1:2" ht="15" customHeight="1">
      <c r="A54" s="157"/>
      <c r="B54" s="158"/>
    </row>
    <row r="55" spans="1:2" ht="15" customHeight="1">
      <c r="A55" s="157"/>
      <c r="B55" s="158"/>
    </row>
    <row r="56" spans="1:2" ht="15" customHeight="1">
      <c r="A56" s="157"/>
      <c r="B56" s="158"/>
    </row>
    <row r="57" spans="1:2" ht="15" customHeight="1">
      <c r="A57" s="157"/>
      <c r="B57" s="158"/>
    </row>
    <row r="58" spans="1:2" ht="15" customHeight="1">
      <c r="A58" s="157"/>
      <c r="B58" s="158"/>
    </row>
    <row r="59" ht="15" customHeight="1">
      <c r="A59" s="157"/>
    </row>
    <row r="60" ht="15" customHeight="1">
      <c r="A60" s="157"/>
    </row>
    <row r="61" ht="15" customHeight="1">
      <c r="A61" s="157"/>
    </row>
    <row r="62" ht="15" customHeight="1">
      <c r="A62" s="157"/>
    </row>
    <row r="63" ht="15" customHeight="1">
      <c r="A63" s="157"/>
    </row>
    <row r="64" ht="15" customHeight="1">
      <c r="A64" s="157"/>
    </row>
    <row r="65" ht="15" customHeight="1">
      <c r="A65" s="157"/>
    </row>
    <row r="66" ht="15" customHeight="1">
      <c r="A66" s="157"/>
    </row>
    <row r="67" ht="15" customHeight="1">
      <c r="A67" s="157"/>
    </row>
    <row r="68" ht="15" customHeight="1">
      <c r="A68" s="157"/>
    </row>
    <row r="69" ht="15" customHeight="1">
      <c r="A69" s="157"/>
    </row>
    <row r="70" ht="15" customHeight="1">
      <c r="A70" s="157"/>
    </row>
    <row r="71" ht="15" customHeight="1">
      <c r="A71" s="157"/>
    </row>
    <row r="72" ht="15" customHeight="1">
      <c r="A72" s="157"/>
    </row>
    <row r="73" ht="15" customHeight="1">
      <c r="A73" s="157"/>
    </row>
    <row r="74" ht="15" customHeight="1">
      <c r="A74" s="157"/>
    </row>
    <row r="75" ht="15" customHeight="1">
      <c r="A75" s="157"/>
    </row>
    <row r="76" ht="15" customHeight="1">
      <c r="A76" s="157"/>
    </row>
    <row r="77" ht="15" customHeight="1">
      <c r="A77" s="157"/>
    </row>
    <row r="78" ht="15" customHeight="1">
      <c r="A78" s="157"/>
    </row>
    <row r="79" ht="15" customHeight="1">
      <c r="A79" s="157"/>
    </row>
    <row r="80" ht="15" customHeight="1">
      <c r="A80" s="157"/>
    </row>
    <row r="81" ht="15" customHeight="1">
      <c r="A81" s="157"/>
    </row>
    <row r="82" ht="15" customHeight="1">
      <c r="A82" s="157"/>
    </row>
    <row r="83" ht="15" customHeight="1">
      <c r="A83" s="157"/>
    </row>
    <row r="84" ht="15" customHeight="1">
      <c r="A84" s="157"/>
    </row>
    <row r="85" ht="15" customHeight="1">
      <c r="A85" s="157"/>
    </row>
    <row r="86" ht="15" customHeight="1">
      <c r="A86" s="157"/>
    </row>
    <row r="87" ht="15" customHeight="1">
      <c r="A87" s="157"/>
    </row>
    <row r="88" ht="15" customHeight="1">
      <c r="A88" s="157"/>
    </row>
    <row r="89" ht="15" customHeight="1">
      <c r="A89" s="157"/>
    </row>
    <row r="90" ht="15" customHeight="1">
      <c r="A90" s="157"/>
    </row>
    <row r="91" ht="15" customHeight="1">
      <c r="A91" s="157"/>
    </row>
    <row r="92" ht="15" customHeight="1">
      <c r="A92" s="157"/>
    </row>
    <row r="93" ht="15" customHeight="1">
      <c r="A93" s="157"/>
    </row>
    <row r="94" ht="15" customHeight="1">
      <c r="A94" s="157"/>
    </row>
    <row r="95" ht="15" customHeight="1">
      <c r="A95" s="157"/>
    </row>
    <row r="96" ht="15" customHeight="1">
      <c r="A96" s="157"/>
    </row>
    <row r="97" ht="15" customHeight="1">
      <c r="A97" s="157"/>
    </row>
    <row r="98" ht="15" customHeight="1">
      <c r="A98" s="157"/>
    </row>
    <row r="99" ht="15" customHeight="1">
      <c r="A99" s="157"/>
    </row>
    <row r="100" ht="15" customHeight="1">
      <c r="A100" s="157"/>
    </row>
    <row r="101" ht="15" customHeight="1">
      <c r="A101" s="157"/>
    </row>
    <row r="102" ht="15" customHeight="1">
      <c r="A102" s="157"/>
    </row>
    <row r="103" ht="15" customHeight="1">
      <c r="A103" s="157"/>
    </row>
    <row r="104" ht="15" customHeight="1">
      <c r="A104" s="157"/>
    </row>
    <row r="105" ht="15" customHeight="1">
      <c r="A105" s="157"/>
    </row>
    <row r="106" ht="15" customHeight="1">
      <c r="A106" s="157"/>
    </row>
    <row r="107" ht="15" customHeight="1">
      <c r="A107" s="157"/>
    </row>
    <row r="108" ht="15" customHeight="1">
      <c r="A108" s="157"/>
    </row>
    <row r="109" ht="15" customHeight="1">
      <c r="A109" s="157"/>
    </row>
    <row r="110" ht="15" customHeight="1">
      <c r="A110" s="157"/>
    </row>
    <row r="111" ht="15" customHeight="1">
      <c r="A111" s="157"/>
    </row>
    <row r="112" ht="15" customHeight="1">
      <c r="A112" s="157"/>
    </row>
    <row r="113" ht="15" customHeight="1">
      <c r="A113" s="157"/>
    </row>
    <row r="114" ht="15" customHeight="1">
      <c r="A114" s="157"/>
    </row>
    <row r="115" ht="15" customHeight="1">
      <c r="A115" s="157"/>
    </row>
    <row r="116" ht="15" customHeight="1">
      <c r="A116" s="157"/>
    </row>
    <row r="117" ht="15" customHeight="1">
      <c r="A117" s="157"/>
    </row>
    <row r="118" ht="15" customHeight="1">
      <c r="A118" s="157"/>
    </row>
    <row r="119" ht="15" customHeight="1">
      <c r="A119" s="157"/>
    </row>
    <row r="120" ht="15" customHeight="1">
      <c r="A120" s="157"/>
    </row>
    <row r="121" ht="15" customHeight="1">
      <c r="A121" s="157"/>
    </row>
    <row r="122" ht="15" customHeight="1">
      <c r="A122" s="157"/>
    </row>
    <row r="123" ht="15" customHeight="1">
      <c r="A123" s="157"/>
    </row>
    <row r="124" ht="15" customHeight="1">
      <c r="A124" s="157"/>
    </row>
    <row r="125" ht="15" customHeight="1">
      <c r="A125" s="157"/>
    </row>
    <row r="126" ht="15" customHeight="1">
      <c r="A126" s="157"/>
    </row>
    <row r="127" ht="15" customHeight="1">
      <c r="A127" s="157"/>
    </row>
    <row r="128" ht="15" customHeight="1">
      <c r="A128" s="157"/>
    </row>
    <row r="129" ht="15" customHeight="1">
      <c r="A129" s="157"/>
    </row>
    <row r="130" ht="15" customHeight="1">
      <c r="A130" s="157"/>
    </row>
    <row r="131" ht="15" customHeight="1">
      <c r="A131" s="157"/>
    </row>
    <row r="132" ht="15" customHeight="1">
      <c r="A132" s="157"/>
    </row>
    <row r="133" ht="15" customHeight="1">
      <c r="A133" s="157"/>
    </row>
    <row r="134" ht="15" customHeight="1">
      <c r="A134" s="157"/>
    </row>
    <row r="135" ht="15" customHeight="1">
      <c r="A135" s="157"/>
    </row>
    <row r="136" ht="15" customHeight="1">
      <c r="A136" s="157"/>
    </row>
    <row r="137" ht="15" customHeight="1">
      <c r="A137" s="157"/>
    </row>
    <row r="138" ht="15" customHeight="1">
      <c r="A138" s="157"/>
    </row>
    <row r="139" ht="15" customHeight="1">
      <c r="A139" s="157"/>
    </row>
    <row r="140" ht="15" customHeight="1">
      <c r="A140" s="157"/>
    </row>
    <row r="141" ht="15" customHeight="1">
      <c r="A141" s="157"/>
    </row>
    <row r="142" ht="15" customHeight="1">
      <c r="A142" s="157"/>
    </row>
    <row r="143" ht="15" customHeight="1">
      <c r="A143" s="157"/>
    </row>
    <row r="144" ht="15" customHeight="1">
      <c r="A144" s="157"/>
    </row>
    <row r="145" ht="15" customHeight="1">
      <c r="A145" s="157"/>
    </row>
    <row r="146" ht="15" customHeight="1">
      <c r="A146" s="157"/>
    </row>
    <row r="147" ht="15" customHeight="1">
      <c r="A147" s="157"/>
    </row>
    <row r="148" ht="15" customHeight="1">
      <c r="A148" s="157"/>
    </row>
    <row r="149" ht="15" customHeight="1">
      <c r="A149" s="157"/>
    </row>
    <row r="150" ht="15" customHeight="1">
      <c r="A150" s="157"/>
    </row>
    <row r="151" ht="15" customHeight="1">
      <c r="A151" s="157"/>
    </row>
    <row r="152" ht="15" customHeight="1">
      <c r="A152" s="157"/>
    </row>
    <row r="153" ht="15" customHeight="1">
      <c r="A153" s="157"/>
    </row>
    <row r="154" ht="15" customHeight="1">
      <c r="A154" s="157"/>
    </row>
    <row r="155" ht="15" customHeight="1">
      <c r="A155" s="157"/>
    </row>
    <row r="156" ht="15" customHeight="1">
      <c r="A156" s="157"/>
    </row>
    <row r="157" ht="15" customHeight="1">
      <c r="A157" s="157"/>
    </row>
    <row r="158" ht="15" customHeight="1">
      <c r="A158" s="157"/>
    </row>
    <row r="159" ht="15" customHeight="1">
      <c r="A159" s="157"/>
    </row>
    <row r="160" ht="15" customHeight="1">
      <c r="A160" s="157"/>
    </row>
    <row r="161" ht="15" customHeight="1">
      <c r="A161" s="157"/>
    </row>
    <row r="162" ht="15" customHeight="1">
      <c r="A162" s="157"/>
    </row>
    <row r="163" ht="15" customHeight="1">
      <c r="A163" s="157"/>
    </row>
    <row r="164" ht="15" customHeight="1">
      <c r="A164" s="157"/>
    </row>
    <row r="165" ht="15" customHeight="1">
      <c r="A165" s="157"/>
    </row>
    <row r="166" ht="15" customHeight="1">
      <c r="A166" s="157"/>
    </row>
    <row r="167" ht="15" customHeight="1">
      <c r="A167" s="157"/>
    </row>
    <row r="168" ht="15" customHeight="1">
      <c r="A168" s="157"/>
    </row>
    <row r="169" ht="15" customHeight="1">
      <c r="A169" s="157"/>
    </row>
    <row r="170" ht="15" customHeight="1">
      <c r="A170" s="157"/>
    </row>
    <row r="171" ht="15" customHeight="1">
      <c r="A171" s="157"/>
    </row>
    <row r="172" ht="15" customHeight="1">
      <c r="A172" s="157"/>
    </row>
    <row r="173" ht="15" customHeight="1">
      <c r="A173" s="157"/>
    </row>
    <row r="174" ht="15" customHeight="1">
      <c r="A174" s="157"/>
    </row>
    <row r="175" ht="15" customHeight="1">
      <c r="A175" s="157"/>
    </row>
    <row r="176" ht="15" customHeight="1">
      <c r="A176" s="157"/>
    </row>
    <row r="177" ht="15" customHeight="1">
      <c r="A177" s="157"/>
    </row>
    <row r="178" ht="15" customHeight="1">
      <c r="A178" s="157"/>
    </row>
    <row r="179" ht="15" customHeight="1">
      <c r="A179" s="157"/>
    </row>
    <row r="180" ht="15" customHeight="1">
      <c r="A180" s="157"/>
    </row>
    <row r="181" ht="15" customHeight="1">
      <c r="A181" s="157"/>
    </row>
    <row r="182" ht="15" customHeight="1">
      <c r="A182" s="157"/>
    </row>
    <row r="183" ht="15" customHeight="1">
      <c r="A183" s="157"/>
    </row>
    <row r="184" ht="15" customHeight="1">
      <c r="A184" s="157"/>
    </row>
    <row r="185" ht="15" customHeight="1">
      <c r="A185" s="157"/>
    </row>
    <row r="186" ht="15" customHeight="1">
      <c r="A186" s="157"/>
    </row>
    <row r="187" ht="15" customHeight="1">
      <c r="A187" s="157"/>
    </row>
    <row r="188" ht="15" customHeight="1">
      <c r="A188" s="157"/>
    </row>
    <row r="189" ht="15" customHeight="1">
      <c r="A189" s="157"/>
    </row>
    <row r="190" ht="15" customHeight="1">
      <c r="A190" s="157"/>
    </row>
    <row r="191" ht="15" customHeight="1">
      <c r="A191" s="157"/>
    </row>
    <row r="192" ht="15" customHeight="1">
      <c r="A192" s="157"/>
    </row>
    <row r="193" ht="15" customHeight="1">
      <c r="A193" s="157"/>
    </row>
    <row r="194" ht="15" customHeight="1">
      <c r="A194" s="157"/>
    </row>
    <row r="195" ht="15" customHeight="1">
      <c r="A195" s="157"/>
    </row>
    <row r="196" ht="15" customHeight="1">
      <c r="A196" s="157"/>
    </row>
    <row r="197" ht="15" customHeight="1">
      <c r="A197" s="157"/>
    </row>
    <row r="198" ht="15" customHeight="1">
      <c r="A198" s="157"/>
    </row>
    <row r="199" ht="15" customHeight="1">
      <c r="A199" s="157"/>
    </row>
    <row r="200" ht="15" customHeight="1">
      <c r="A200" s="157"/>
    </row>
    <row r="201" ht="15" customHeight="1">
      <c r="A201" s="157"/>
    </row>
    <row r="202" ht="15" customHeight="1">
      <c r="A202" s="157"/>
    </row>
    <row r="203" ht="15" customHeight="1">
      <c r="A203" s="157"/>
    </row>
  </sheetData>
  <mergeCells count="9">
    <mergeCell ref="B3:C3"/>
    <mergeCell ref="A5:C5"/>
    <mergeCell ref="A6:C6"/>
    <mergeCell ref="A8:C8"/>
    <mergeCell ref="A48:B48"/>
    <mergeCell ref="A13:B13"/>
    <mergeCell ref="A15:C15"/>
    <mergeCell ref="A45:B45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8"/>
  <sheetViews>
    <sheetView tabSelected="1" workbookViewId="0" topLeftCell="A1">
      <selection activeCell="E12" sqref="E12"/>
    </sheetView>
  </sheetViews>
  <sheetFormatPr defaultColWidth="9.33203125" defaultRowHeight="12.75"/>
  <cols>
    <col min="1" max="1" width="11" style="166" customWidth="1"/>
    <col min="2" max="2" width="75.66015625" style="166" customWidth="1"/>
    <col min="3" max="3" width="16" style="166" customWidth="1"/>
    <col min="4" max="4" width="17" style="166" customWidth="1"/>
    <col min="5" max="5" width="15.5" style="166" customWidth="1"/>
    <col min="6" max="6" width="12.5" style="166" customWidth="1"/>
    <col min="7" max="7" width="16.83203125" style="166" customWidth="1"/>
    <col min="8" max="8" width="17.16015625" style="166" customWidth="1"/>
    <col min="9" max="16384" width="9.33203125" style="166" customWidth="1"/>
  </cols>
  <sheetData>
    <row r="1" spans="1:8" ht="12.75" customHeight="1">
      <c r="A1" s="293" t="s">
        <v>334</v>
      </c>
      <c r="B1" s="293"/>
      <c r="C1" s="162"/>
      <c r="D1" s="163"/>
      <c r="E1" s="164" t="s">
        <v>305</v>
      </c>
      <c r="F1" s="164"/>
      <c r="G1" s="165"/>
      <c r="H1" s="164"/>
    </row>
    <row r="2" spans="1:8" ht="12.75">
      <c r="A2" s="293"/>
      <c r="B2" s="293"/>
      <c r="C2" s="163"/>
      <c r="D2" s="163"/>
      <c r="E2" s="164" t="s">
        <v>306</v>
      </c>
      <c r="F2" s="164"/>
      <c r="G2" s="165"/>
      <c r="H2" s="164"/>
    </row>
    <row r="3" spans="2:8" ht="12.75">
      <c r="B3" s="163"/>
      <c r="C3" s="163"/>
      <c r="D3" s="163"/>
      <c r="E3" s="164" t="s">
        <v>307</v>
      </c>
      <c r="F3" s="164"/>
      <c r="G3" s="165"/>
      <c r="H3" s="164"/>
    </row>
    <row r="4" ht="6.75" customHeight="1"/>
    <row r="5" spans="1:8" ht="16.5" customHeight="1">
      <c r="A5" s="294" t="s">
        <v>308</v>
      </c>
      <c r="B5" s="294"/>
      <c r="C5" s="294"/>
      <c r="D5" s="294"/>
      <c r="E5" s="294"/>
      <c r="F5" s="294"/>
      <c r="G5" s="294"/>
      <c r="H5" s="294"/>
    </row>
    <row r="6" ht="22.5" customHeight="1" thickBot="1">
      <c r="A6" s="167"/>
    </row>
    <row r="7" spans="1:8" ht="18.75" customHeight="1" thickTop="1">
      <c r="A7" s="295" t="s">
        <v>309</v>
      </c>
      <c r="B7" s="297" t="s">
        <v>310</v>
      </c>
      <c r="C7" s="297" t="s">
        <v>311</v>
      </c>
      <c r="D7" s="297" t="s">
        <v>312</v>
      </c>
      <c r="E7" s="297"/>
      <c r="F7" s="297"/>
      <c r="G7" s="297"/>
      <c r="H7" s="299"/>
    </row>
    <row r="8" spans="1:8" ht="27.75" customHeight="1" thickBot="1">
      <c r="A8" s="296"/>
      <c r="B8" s="298"/>
      <c r="C8" s="298"/>
      <c r="D8" s="168" t="s">
        <v>313</v>
      </c>
      <c r="E8" s="168" t="s">
        <v>314</v>
      </c>
      <c r="F8" s="169" t="s">
        <v>315</v>
      </c>
      <c r="G8" s="168" t="s">
        <v>316</v>
      </c>
      <c r="H8" s="170" t="s">
        <v>67</v>
      </c>
    </row>
    <row r="9" spans="1:8" ht="18" customHeight="1" thickBot="1" thickTop="1">
      <c r="A9" s="288" t="s">
        <v>317</v>
      </c>
      <c r="B9" s="289"/>
      <c r="C9" s="289"/>
      <c r="D9" s="289"/>
      <c r="E9" s="289"/>
      <c r="F9" s="289"/>
      <c r="G9" s="289"/>
      <c r="H9" s="290"/>
    </row>
    <row r="10" spans="1:8" ht="18" customHeight="1" thickTop="1">
      <c r="A10" s="291">
        <v>2010</v>
      </c>
      <c r="B10" s="171" t="s">
        <v>204</v>
      </c>
      <c r="C10" s="172">
        <v>5800000</v>
      </c>
      <c r="D10" s="172">
        <f>694800-50000</f>
        <v>644800</v>
      </c>
      <c r="E10" s="172"/>
      <c r="F10" s="172">
        <v>0</v>
      </c>
      <c r="G10" s="172">
        <v>805200</v>
      </c>
      <c r="H10" s="173">
        <f aca="true" t="shared" si="0" ref="H10:H15">SUM(D10:G10)</f>
        <v>1450000</v>
      </c>
    </row>
    <row r="11" spans="1:8" ht="16.5" customHeight="1">
      <c r="A11" s="292"/>
      <c r="B11" s="174" t="s">
        <v>205</v>
      </c>
      <c r="C11" s="175">
        <v>7846790</v>
      </c>
      <c r="D11" s="175">
        <f>26575+516773-20000-4000+1016652</f>
        <v>1536000</v>
      </c>
      <c r="E11" s="175">
        <v>0</v>
      </c>
      <c r="F11" s="175"/>
      <c r="G11" s="175">
        <v>500000</v>
      </c>
      <c r="H11" s="176">
        <f t="shared" si="0"/>
        <v>2036000</v>
      </c>
    </row>
    <row r="12" spans="1:8" ht="17.25" customHeight="1">
      <c r="A12" s="292"/>
      <c r="B12" s="177" t="s">
        <v>208</v>
      </c>
      <c r="C12" s="175">
        <v>17000</v>
      </c>
      <c r="D12" s="175">
        <v>17000</v>
      </c>
      <c r="E12" s="175"/>
      <c r="F12" s="175"/>
      <c r="G12" s="175"/>
      <c r="H12" s="176">
        <f t="shared" si="0"/>
        <v>17000</v>
      </c>
    </row>
    <row r="13" spans="1:8" ht="25.5" customHeight="1">
      <c r="A13" s="292"/>
      <c r="B13" s="178" t="s">
        <v>318</v>
      </c>
      <c r="C13" s="175">
        <v>22000</v>
      </c>
      <c r="D13" s="175">
        <v>22000</v>
      </c>
      <c r="E13" s="175"/>
      <c r="F13" s="175"/>
      <c r="G13" s="175"/>
      <c r="H13" s="176">
        <f t="shared" si="0"/>
        <v>22000</v>
      </c>
    </row>
    <row r="14" spans="1:8" ht="16.5" customHeight="1">
      <c r="A14" s="292"/>
      <c r="B14" s="178" t="s">
        <v>212</v>
      </c>
      <c r="C14" s="175">
        <v>8000</v>
      </c>
      <c r="D14" s="175">
        <v>8000</v>
      </c>
      <c r="E14" s="175"/>
      <c r="F14" s="175"/>
      <c r="G14" s="175"/>
      <c r="H14" s="176">
        <f t="shared" si="0"/>
        <v>8000</v>
      </c>
    </row>
    <row r="15" spans="1:8" ht="17.25" customHeight="1" thickBot="1">
      <c r="A15" s="292"/>
      <c r="B15" s="178" t="s">
        <v>209</v>
      </c>
      <c r="C15" s="175">
        <v>142000</v>
      </c>
      <c r="D15" s="175">
        <f>142000-97000</f>
        <v>45000</v>
      </c>
      <c r="E15" s="175"/>
      <c r="F15" s="175"/>
      <c r="G15" s="175"/>
      <c r="H15" s="176">
        <f t="shared" si="0"/>
        <v>45000</v>
      </c>
    </row>
    <row r="16" spans="1:8" ht="18" customHeight="1" thickBot="1" thickTop="1">
      <c r="A16" s="179" t="s">
        <v>69</v>
      </c>
      <c r="B16" s="180" t="s">
        <v>319</v>
      </c>
      <c r="C16" s="181" t="s">
        <v>319</v>
      </c>
      <c r="D16" s="181">
        <f>SUM(D10:D15)</f>
        <v>2272800</v>
      </c>
      <c r="E16" s="181">
        <f>SUM(E11:E15)</f>
        <v>0</v>
      </c>
      <c r="F16" s="181">
        <f>SUM(F11:F15)</f>
        <v>0</v>
      </c>
      <c r="G16" s="181">
        <f>SUM(G10:G15)</f>
        <v>1305200</v>
      </c>
      <c r="H16" s="182">
        <f>SUM(H10:H15)</f>
        <v>3578000</v>
      </c>
    </row>
    <row r="17" spans="1:8" ht="18" customHeight="1" thickTop="1">
      <c r="A17" s="281">
        <v>2011</v>
      </c>
      <c r="B17" s="171" t="s">
        <v>204</v>
      </c>
      <c r="C17" s="172">
        <v>5800000</v>
      </c>
      <c r="D17" s="184">
        <v>1014000</v>
      </c>
      <c r="E17" s="184"/>
      <c r="F17" s="184"/>
      <c r="G17" s="184">
        <v>1276000</v>
      </c>
      <c r="H17" s="176">
        <f aca="true" t="shared" si="1" ref="H17:H22">SUM(D17:G17)</f>
        <v>2290000</v>
      </c>
    </row>
    <row r="18" spans="1:8" ht="18" customHeight="1">
      <c r="A18" s="282"/>
      <c r="B18" s="185" t="s">
        <v>320</v>
      </c>
      <c r="C18" s="175">
        <v>5900000</v>
      </c>
      <c r="D18" s="186">
        <v>2400000</v>
      </c>
      <c r="E18" s="186"/>
      <c r="F18" s="186"/>
      <c r="G18" s="186"/>
      <c r="H18" s="176">
        <f t="shared" si="1"/>
        <v>2400000</v>
      </c>
    </row>
    <row r="19" spans="1:8" ht="27.75" customHeight="1">
      <c r="A19" s="282"/>
      <c r="B19" s="185" t="s">
        <v>321</v>
      </c>
      <c r="C19" s="175">
        <v>1700000</v>
      </c>
      <c r="D19" s="187">
        <f>280000+50000</f>
        <v>330000</v>
      </c>
      <c r="E19" s="187">
        <v>140000</v>
      </c>
      <c r="F19" s="187"/>
      <c r="G19" s="187">
        <v>280000</v>
      </c>
      <c r="H19" s="176">
        <f t="shared" si="1"/>
        <v>750000</v>
      </c>
    </row>
    <row r="20" spans="1:8" ht="43.5" customHeight="1">
      <c r="A20" s="282"/>
      <c r="B20" s="177" t="s">
        <v>322</v>
      </c>
      <c r="C20" s="188">
        <v>1000000</v>
      </c>
      <c r="D20" s="187">
        <v>100000</v>
      </c>
      <c r="E20" s="187"/>
      <c r="F20" s="187"/>
      <c r="G20" s="187"/>
      <c r="H20" s="176">
        <f t="shared" si="1"/>
        <v>100000</v>
      </c>
    </row>
    <row r="21" spans="1:8" ht="15.75" customHeight="1">
      <c r="A21" s="282"/>
      <c r="B21" s="189" t="s">
        <v>323</v>
      </c>
      <c r="C21" s="190">
        <v>6500000</v>
      </c>
      <c r="D21" s="187">
        <v>1200000</v>
      </c>
      <c r="E21" s="187">
        <v>600000</v>
      </c>
      <c r="F21" s="187"/>
      <c r="G21" s="187">
        <v>1200000</v>
      </c>
      <c r="H21" s="176">
        <f t="shared" si="1"/>
        <v>3000000</v>
      </c>
    </row>
    <row r="22" spans="1:8" ht="15.75" customHeight="1" thickBot="1">
      <c r="A22" s="283"/>
      <c r="B22" s="192" t="s">
        <v>324</v>
      </c>
      <c r="C22" s="193">
        <v>3000000</v>
      </c>
      <c r="D22" s="194">
        <v>24000</v>
      </c>
      <c r="E22" s="194">
        <v>36000</v>
      </c>
      <c r="F22" s="194"/>
      <c r="G22" s="194"/>
      <c r="H22" s="176">
        <f t="shared" si="1"/>
        <v>60000</v>
      </c>
    </row>
    <row r="23" spans="1:8" ht="15.75" customHeight="1" thickBot="1" thickTop="1">
      <c r="A23" s="179" t="s">
        <v>69</v>
      </c>
      <c r="B23" s="195" t="s">
        <v>319</v>
      </c>
      <c r="C23" s="196" t="s">
        <v>319</v>
      </c>
      <c r="D23" s="196">
        <f>SUM(D17:D22)</f>
        <v>5068000</v>
      </c>
      <c r="E23" s="196">
        <f>SUM(E17:E22)</f>
        <v>776000</v>
      </c>
      <c r="F23" s="196">
        <f>SUM(F17:F22)</f>
        <v>0</v>
      </c>
      <c r="G23" s="196">
        <f>SUM(G17:G22)</f>
        <v>2756000</v>
      </c>
      <c r="H23" s="197">
        <f>SUM(H17:H22)</f>
        <v>8600000</v>
      </c>
    </row>
    <row r="24" spans="1:8" ht="15.75" customHeight="1" thickTop="1">
      <c r="A24" s="281">
        <v>2012</v>
      </c>
      <c r="B24" s="171" t="s">
        <v>204</v>
      </c>
      <c r="C24" s="172">
        <v>5800000</v>
      </c>
      <c r="D24" s="184">
        <v>654400</v>
      </c>
      <c r="E24" s="184">
        <v>1145600</v>
      </c>
      <c r="F24" s="184"/>
      <c r="G24" s="184">
        <v>210000</v>
      </c>
      <c r="H24" s="176">
        <f aca="true" t="shared" si="2" ref="H24:H29">SUM(D24:G24)</f>
        <v>2010000</v>
      </c>
    </row>
    <row r="25" spans="1:8" ht="15.75" customHeight="1">
      <c r="A25" s="282"/>
      <c r="B25" s="189" t="s">
        <v>323</v>
      </c>
      <c r="C25" s="190">
        <v>6500000</v>
      </c>
      <c r="D25" s="187">
        <v>1400000</v>
      </c>
      <c r="E25" s="187">
        <v>700000</v>
      </c>
      <c r="F25" s="187"/>
      <c r="G25" s="187">
        <v>1400000</v>
      </c>
      <c r="H25" s="176">
        <f t="shared" si="2"/>
        <v>3500000</v>
      </c>
    </row>
    <row r="26" spans="1:8" ht="17.25" customHeight="1">
      <c r="A26" s="282"/>
      <c r="B26" s="185" t="s">
        <v>320</v>
      </c>
      <c r="C26" s="175">
        <v>5900000</v>
      </c>
      <c r="D26" s="186">
        <v>3500000</v>
      </c>
      <c r="E26" s="186"/>
      <c r="F26" s="186"/>
      <c r="G26" s="186"/>
      <c r="H26" s="176">
        <f t="shared" si="2"/>
        <v>3500000</v>
      </c>
    </row>
    <row r="27" spans="1:8" ht="25.5" customHeight="1">
      <c r="A27" s="282"/>
      <c r="B27" s="185" t="s">
        <v>321</v>
      </c>
      <c r="C27" s="175">
        <v>1700000</v>
      </c>
      <c r="D27" s="186">
        <v>400000</v>
      </c>
      <c r="E27" s="186">
        <v>200000</v>
      </c>
      <c r="F27" s="186"/>
      <c r="G27" s="186">
        <v>400000</v>
      </c>
      <c r="H27" s="176">
        <f t="shared" si="2"/>
        <v>1000000</v>
      </c>
    </row>
    <row r="28" spans="1:8" ht="15.75" customHeight="1">
      <c r="A28" s="282"/>
      <c r="B28" s="177" t="s">
        <v>324</v>
      </c>
      <c r="C28" s="188">
        <v>3000000</v>
      </c>
      <c r="D28" s="186">
        <v>24000</v>
      </c>
      <c r="E28" s="186">
        <v>36000</v>
      </c>
      <c r="F28" s="186"/>
      <c r="G28" s="186"/>
      <c r="H28" s="176">
        <f t="shared" si="2"/>
        <v>60000</v>
      </c>
    </row>
    <row r="29" spans="1:8" ht="44.25" customHeight="1" thickBot="1">
      <c r="A29" s="282"/>
      <c r="B29" s="177" t="s">
        <v>322</v>
      </c>
      <c r="C29" s="188">
        <v>1000000</v>
      </c>
      <c r="D29" s="186">
        <v>350000</v>
      </c>
      <c r="E29" s="186"/>
      <c r="F29" s="186"/>
      <c r="G29" s="186">
        <v>500000</v>
      </c>
      <c r="H29" s="176">
        <f t="shared" si="2"/>
        <v>850000</v>
      </c>
    </row>
    <row r="30" spans="1:8" ht="15.75" customHeight="1" thickBot="1" thickTop="1">
      <c r="A30" s="179" t="s">
        <v>69</v>
      </c>
      <c r="B30" s="195" t="s">
        <v>319</v>
      </c>
      <c r="C30" s="196" t="s">
        <v>319</v>
      </c>
      <c r="D30" s="196">
        <f>SUM(D24:D29)</f>
        <v>6328400</v>
      </c>
      <c r="E30" s="196">
        <f>SUM(E24:E29)</f>
        <v>2081600</v>
      </c>
      <c r="F30" s="196">
        <f>SUM(F24:F29)</f>
        <v>0</v>
      </c>
      <c r="G30" s="196">
        <f>SUM(G24:G29)</f>
        <v>2510000</v>
      </c>
      <c r="H30" s="197">
        <f>SUM(H24:H29)</f>
        <v>10920000</v>
      </c>
    </row>
    <row r="31" spans="1:8" ht="9.75" customHeight="1" thickBot="1" thickTop="1">
      <c r="A31" s="198"/>
      <c r="B31" s="198"/>
      <c r="C31" s="199"/>
      <c r="D31" s="199"/>
      <c r="E31" s="199"/>
      <c r="F31" s="199"/>
      <c r="G31" s="199"/>
      <c r="H31" s="199"/>
    </row>
    <row r="32" spans="1:8" ht="18" customHeight="1" thickBot="1" thickTop="1">
      <c r="A32" s="284" t="s">
        <v>325</v>
      </c>
      <c r="B32" s="285"/>
      <c r="C32" s="285"/>
      <c r="D32" s="285"/>
      <c r="E32" s="285"/>
      <c r="F32" s="285"/>
      <c r="G32" s="285"/>
      <c r="H32" s="286"/>
    </row>
    <row r="33" spans="1:8" ht="15.75" customHeight="1" thickTop="1">
      <c r="A33" s="281">
        <v>2010</v>
      </c>
      <c r="B33" s="200" t="s">
        <v>326</v>
      </c>
      <c r="C33" s="201">
        <v>857660</v>
      </c>
      <c r="D33" s="201">
        <v>237000</v>
      </c>
      <c r="E33" s="201">
        <v>252000</v>
      </c>
      <c r="F33" s="201"/>
      <c r="G33" s="201">
        <v>0</v>
      </c>
      <c r="H33" s="202">
        <f>SUM(D33:G33)</f>
        <v>489000</v>
      </c>
    </row>
    <row r="34" spans="1:8" ht="15.75" customHeight="1">
      <c r="A34" s="282"/>
      <c r="B34" s="203" t="s">
        <v>216</v>
      </c>
      <c r="C34" s="204">
        <v>7500</v>
      </c>
      <c r="D34" s="204">
        <v>7500</v>
      </c>
      <c r="E34" s="204"/>
      <c r="F34" s="204"/>
      <c r="G34" s="204"/>
      <c r="H34" s="205">
        <f>SUM(D34:G34)</f>
        <v>7500</v>
      </c>
    </row>
    <row r="35" spans="1:8" ht="27" customHeight="1" thickBot="1">
      <c r="A35" s="287"/>
      <c r="B35" s="177" t="s">
        <v>215</v>
      </c>
      <c r="C35" s="206">
        <v>520000</v>
      </c>
      <c r="D35" s="206">
        <f>112500-50000</f>
        <v>62500</v>
      </c>
      <c r="E35" s="206">
        <v>400000</v>
      </c>
      <c r="F35" s="206"/>
      <c r="G35" s="206"/>
      <c r="H35" s="205">
        <f>SUM(D35:G35)</f>
        <v>462500</v>
      </c>
    </row>
    <row r="36" spans="1:8" ht="16.5" customHeight="1" thickBot="1" thickTop="1">
      <c r="A36" s="179" t="s">
        <v>69</v>
      </c>
      <c r="B36" s="207" t="s">
        <v>319</v>
      </c>
      <c r="C36" s="196" t="s">
        <v>319</v>
      </c>
      <c r="D36" s="196">
        <f>SUM(D32:D35)</f>
        <v>307000</v>
      </c>
      <c r="E36" s="196">
        <f>SUM(E32:E35)</f>
        <v>652000</v>
      </c>
      <c r="F36" s="196">
        <f>SUM(F32:F35)</f>
        <v>0</v>
      </c>
      <c r="G36" s="196">
        <f>SUM(G32:G35)</f>
        <v>0</v>
      </c>
      <c r="H36" s="197">
        <f>SUM(H32:H35)</f>
        <v>959000</v>
      </c>
    </row>
    <row r="37" spans="1:8" ht="18.75" customHeight="1" thickBot="1" thickTop="1">
      <c r="A37" s="183">
        <v>2011</v>
      </c>
      <c r="B37" s="185" t="s">
        <v>327</v>
      </c>
      <c r="C37" s="184">
        <v>800000</v>
      </c>
      <c r="D37" s="184">
        <v>520000</v>
      </c>
      <c r="E37" s="184">
        <v>120000</v>
      </c>
      <c r="F37" s="184"/>
      <c r="G37" s="184"/>
      <c r="H37" s="202">
        <f>SUM(D37:G37)</f>
        <v>640000</v>
      </c>
    </row>
    <row r="38" spans="1:8" ht="17.25" customHeight="1" thickBot="1" thickTop="1">
      <c r="A38" s="179" t="s">
        <v>69</v>
      </c>
      <c r="B38" s="207" t="s">
        <v>319</v>
      </c>
      <c r="C38" s="196" t="s">
        <v>319</v>
      </c>
      <c r="D38" s="196">
        <f>SUM(D37:D37)</f>
        <v>520000</v>
      </c>
      <c r="E38" s="196">
        <f>SUM(E37:E37)</f>
        <v>120000</v>
      </c>
      <c r="F38" s="196">
        <f>SUM(F37:F37)</f>
        <v>0</v>
      </c>
      <c r="G38" s="196">
        <f>SUM(G37:G37)</f>
        <v>0</v>
      </c>
      <c r="H38" s="197">
        <f>SUM(H37:H37)</f>
        <v>640000</v>
      </c>
    </row>
    <row r="39" spans="1:8" ht="13.5" customHeight="1" thickBot="1" thickTop="1">
      <c r="A39" s="198"/>
      <c r="B39" s="208"/>
      <c r="C39" s="199"/>
      <c r="D39" s="199"/>
      <c r="E39" s="199"/>
      <c r="F39" s="199"/>
      <c r="G39" s="199"/>
      <c r="H39" s="199"/>
    </row>
    <row r="40" spans="1:8" ht="18.75" customHeight="1" thickBot="1" thickTop="1">
      <c r="A40" s="284" t="s">
        <v>328</v>
      </c>
      <c r="B40" s="285"/>
      <c r="C40" s="285"/>
      <c r="D40" s="285"/>
      <c r="E40" s="285"/>
      <c r="F40" s="285"/>
      <c r="G40" s="285"/>
      <c r="H40" s="286"/>
    </row>
    <row r="41" spans="1:8" ht="55.5" customHeight="1" thickTop="1">
      <c r="A41" s="281">
        <v>2010</v>
      </c>
      <c r="B41" s="171" t="s">
        <v>234</v>
      </c>
      <c r="C41" s="184">
        <v>65270</v>
      </c>
      <c r="D41" s="184">
        <v>65270</v>
      </c>
      <c r="E41" s="209"/>
      <c r="F41" s="209"/>
      <c r="G41" s="209"/>
      <c r="H41" s="210">
        <f>SUM(D41:G41)</f>
        <v>65270</v>
      </c>
    </row>
    <row r="42" spans="1:8" ht="15" customHeight="1">
      <c r="A42" s="282"/>
      <c r="B42" s="178" t="s">
        <v>217</v>
      </c>
      <c r="C42" s="186">
        <v>120400</v>
      </c>
      <c r="D42" s="186">
        <v>120400</v>
      </c>
      <c r="E42" s="212"/>
      <c r="F42" s="212"/>
      <c r="G42" s="212"/>
      <c r="H42" s="211">
        <f>SUM(D42:G42)</f>
        <v>120400</v>
      </c>
    </row>
    <row r="43" spans="1:8" ht="26.25" customHeight="1">
      <c r="A43" s="282"/>
      <c r="B43" s="177" t="s">
        <v>225</v>
      </c>
      <c r="C43" s="186">
        <v>5000</v>
      </c>
      <c r="D43" s="186">
        <f>4389+184-4389</f>
        <v>184</v>
      </c>
      <c r="E43" s="212">
        <v>0</v>
      </c>
      <c r="F43" s="212">
        <v>427</v>
      </c>
      <c r="G43" s="212"/>
      <c r="H43" s="211">
        <f>SUM(D43:G43)</f>
        <v>611</v>
      </c>
    </row>
    <row r="44" spans="1:8" ht="17.25" customHeight="1">
      <c r="A44" s="282"/>
      <c r="B44" s="177" t="s">
        <v>223</v>
      </c>
      <c r="C44" s="186">
        <v>5000</v>
      </c>
      <c r="D44" s="186">
        <v>5000</v>
      </c>
      <c r="E44" s="212"/>
      <c r="F44" s="212"/>
      <c r="G44" s="212"/>
      <c r="H44" s="211">
        <f>SUM(D44:G44)</f>
        <v>5000</v>
      </c>
    </row>
    <row r="45" spans="1:8" ht="42.75" customHeight="1" thickBot="1">
      <c r="A45" s="283"/>
      <c r="B45" s="213" t="s">
        <v>220</v>
      </c>
      <c r="C45" s="214">
        <v>1000000</v>
      </c>
      <c r="D45" s="214">
        <f>311574-39000</f>
        <v>272574</v>
      </c>
      <c r="E45" s="214">
        <v>273350</v>
      </c>
      <c r="F45" s="214"/>
      <c r="G45" s="214"/>
      <c r="H45" s="215">
        <f>SUM(D45:G45)</f>
        <v>545924</v>
      </c>
    </row>
    <row r="46" spans="1:8" ht="18" customHeight="1" thickBot="1" thickTop="1">
      <c r="A46" s="179" t="s">
        <v>69</v>
      </c>
      <c r="B46" s="207" t="s">
        <v>319</v>
      </c>
      <c r="C46" s="196" t="s">
        <v>319</v>
      </c>
      <c r="D46" s="196">
        <f>SUM(D40:D45)</f>
        <v>463428</v>
      </c>
      <c r="E46" s="196">
        <f>SUM(E40:E45)</f>
        <v>273350</v>
      </c>
      <c r="F46" s="196">
        <f>SUM(F40:F45)</f>
        <v>427</v>
      </c>
      <c r="G46" s="196">
        <f>SUM(G40:G45)</f>
        <v>0</v>
      </c>
      <c r="H46" s="197">
        <f>SUM(H41:H45)</f>
        <v>737205</v>
      </c>
    </row>
    <row r="47" spans="1:8" ht="42" customHeight="1" thickBot="1" thickTop="1">
      <c r="A47" s="191">
        <v>2011</v>
      </c>
      <c r="B47" s="213" t="s">
        <v>220</v>
      </c>
      <c r="C47" s="214">
        <v>1000000</v>
      </c>
      <c r="D47" s="214">
        <v>415076</v>
      </c>
      <c r="E47" s="214">
        <v>0</v>
      </c>
      <c r="F47" s="214"/>
      <c r="G47" s="214"/>
      <c r="H47" s="215">
        <f>SUM(D47:G47)</f>
        <v>415076</v>
      </c>
    </row>
    <row r="48" spans="1:8" ht="18" customHeight="1" thickBot="1" thickTop="1">
      <c r="A48" s="179" t="s">
        <v>69</v>
      </c>
      <c r="B48" s="207" t="s">
        <v>319</v>
      </c>
      <c r="C48" s="196" t="s">
        <v>319</v>
      </c>
      <c r="D48" s="196">
        <f>SUM(D47:D47)</f>
        <v>415076</v>
      </c>
      <c r="E48" s="196">
        <f>SUM(E47:E47)</f>
        <v>0</v>
      </c>
      <c r="F48" s="196">
        <f>SUM(F47:F47)</f>
        <v>0</v>
      </c>
      <c r="G48" s="196">
        <f>SUM(G47:G47)</f>
        <v>0</v>
      </c>
      <c r="H48" s="197">
        <f>SUM(H47:H47)</f>
        <v>415076</v>
      </c>
    </row>
    <row r="49" spans="1:8" ht="16.5" customHeight="1" thickBot="1" thickTop="1">
      <c r="A49" s="198"/>
      <c r="B49" s="208"/>
      <c r="C49" s="199"/>
      <c r="D49" s="199"/>
      <c r="E49" s="199"/>
      <c r="F49" s="199"/>
      <c r="G49" s="199"/>
      <c r="H49" s="199"/>
    </row>
    <row r="50" spans="1:8" ht="16.5" customHeight="1" thickBot="1" thickTop="1">
      <c r="A50" s="284" t="s">
        <v>329</v>
      </c>
      <c r="B50" s="285"/>
      <c r="C50" s="285"/>
      <c r="D50" s="285"/>
      <c r="E50" s="285"/>
      <c r="F50" s="285"/>
      <c r="G50" s="285"/>
      <c r="H50" s="286"/>
    </row>
    <row r="51" spans="1:8" ht="26.25" customHeight="1" thickTop="1">
      <c r="A51" s="281">
        <v>2010</v>
      </c>
      <c r="B51" s="171" t="s">
        <v>214</v>
      </c>
      <c r="C51" s="172">
        <v>300000</v>
      </c>
      <c r="D51" s="172">
        <v>183970</v>
      </c>
      <c r="E51" s="172"/>
      <c r="F51" s="172">
        <v>0</v>
      </c>
      <c r="G51" s="172">
        <v>0</v>
      </c>
      <c r="H51" s="173">
        <f aca="true" t="shared" si="3" ref="H51:H59">SUM(D51:G51)</f>
        <v>183970</v>
      </c>
    </row>
    <row r="52" spans="1:8" ht="26.25" customHeight="1">
      <c r="A52" s="282"/>
      <c r="B52" s="185" t="s">
        <v>237</v>
      </c>
      <c r="C52" s="188">
        <v>500000</v>
      </c>
      <c r="D52" s="188">
        <f>121904-3200</f>
        <v>118704</v>
      </c>
      <c r="E52" s="188"/>
      <c r="F52" s="188"/>
      <c r="G52" s="188"/>
      <c r="H52" s="211">
        <f t="shared" si="3"/>
        <v>118704</v>
      </c>
    </row>
    <row r="53" spans="1:8" ht="26.25" customHeight="1">
      <c r="A53" s="282"/>
      <c r="B53" s="189" t="s">
        <v>238</v>
      </c>
      <c r="C53" s="190">
        <v>40000</v>
      </c>
      <c r="D53" s="190">
        <f>19100+7800</f>
        <v>26900</v>
      </c>
      <c r="E53" s="190"/>
      <c r="F53" s="190"/>
      <c r="G53" s="190"/>
      <c r="H53" s="217">
        <f t="shared" si="3"/>
        <v>26900</v>
      </c>
    </row>
    <row r="54" spans="1:8" ht="22.5" customHeight="1" thickBot="1">
      <c r="A54" s="283"/>
      <c r="B54" s="192" t="s">
        <v>219</v>
      </c>
      <c r="C54" s="194">
        <v>185000</v>
      </c>
      <c r="D54" s="194">
        <v>53015</v>
      </c>
      <c r="E54" s="194">
        <v>0</v>
      </c>
      <c r="F54" s="194">
        <v>81405</v>
      </c>
      <c r="G54" s="194">
        <v>0</v>
      </c>
      <c r="H54" s="224">
        <f t="shared" si="3"/>
        <v>134420</v>
      </c>
    </row>
    <row r="55" spans="1:8" ht="21" customHeight="1" thickTop="1">
      <c r="A55" s="281" t="s">
        <v>330</v>
      </c>
      <c r="B55" s="189" t="s">
        <v>246</v>
      </c>
      <c r="C55" s="130">
        <v>108000</v>
      </c>
      <c r="D55" s="216">
        <v>35000</v>
      </c>
      <c r="E55" s="216"/>
      <c r="F55" s="216"/>
      <c r="G55" s="216"/>
      <c r="H55" s="217">
        <f t="shared" si="3"/>
        <v>35000</v>
      </c>
    </row>
    <row r="56" spans="1:8" ht="15.75" customHeight="1">
      <c r="A56" s="282"/>
      <c r="B56" s="185" t="s">
        <v>247</v>
      </c>
      <c r="C56" s="101">
        <v>10000</v>
      </c>
      <c r="D56" s="186">
        <v>4924</v>
      </c>
      <c r="E56" s="186"/>
      <c r="F56" s="186"/>
      <c r="G56" s="186"/>
      <c r="H56" s="211">
        <f t="shared" si="3"/>
        <v>4924</v>
      </c>
    </row>
    <row r="57" spans="1:8" ht="25.5" customHeight="1">
      <c r="A57" s="282"/>
      <c r="B57" s="189" t="s">
        <v>248</v>
      </c>
      <c r="C57" s="130">
        <v>80000</v>
      </c>
      <c r="D57" s="216">
        <f>40606-7000</f>
        <v>33606</v>
      </c>
      <c r="E57" s="216">
        <v>34996</v>
      </c>
      <c r="F57" s="216"/>
      <c r="G57" s="216"/>
      <c r="H57" s="217">
        <f t="shared" si="3"/>
        <v>68602</v>
      </c>
    </row>
    <row r="58" spans="1:8" ht="15.75" customHeight="1">
      <c r="A58" s="282"/>
      <c r="B58" s="185" t="s">
        <v>249</v>
      </c>
      <c r="C58" s="101">
        <v>15000</v>
      </c>
      <c r="D58" s="186">
        <f>15000-11000</f>
        <v>4000</v>
      </c>
      <c r="E58" s="186"/>
      <c r="F58" s="186"/>
      <c r="G58" s="186"/>
      <c r="H58" s="211">
        <f t="shared" si="3"/>
        <v>4000</v>
      </c>
    </row>
    <row r="59" spans="1:8" ht="55.5" customHeight="1" thickBot="1">
      <c r="A59" s="283"/>
      <c r="B59" s="218" t="s">
        <v>240</v>
      </c>
      <c r="C59" s="219">
        <v>1350000</v>
      </c>
      <c r="D59" s="219">
        <v>324081</v>
      </c>
      <c r="E59" s="219">
        <v>595919</v>
      </c>
      <c r="F59" s="219">
        <v>0</v>
      </c>
      <c r="G59" s="219">
        <v>0</v>
      </c>
      <c r="H59" s="220">
        <f t="shared" si="3"/>
        <v>920000</v>
      </c>
    </row>
    <row r="60" spans="1:8" ht="15.75" customHeight="1" thickBot="1" thickTop="1">
      <c r="A60" s="223"/>
      <c r="B60" s="207" t="s">
        <v>319</v>
      </c>
      <c r="C60" s="196" t="s">
        <v>319</v>
      </c>
      <c r="D60" s="196">
        <f>SUM(D51:D59)</f>
        <v>784200</v>
      </c>
      <c r="E60" s="196">
        <f>SUM(E51:E59)</f>
        <v>630915</v>
      </c>
      <c r="F60" s="196">
        <f>SUM(F51:F59)</f>
        <v>81405</v>
      </c>
      <c r="G60" s="196">
        <f>SUM(G51:G59)</f>
        <v>0</v>
      </c>
      <c r="H60" s="197">
        <f>SUM(H51:H59)</f>
        <v>1496520</v>
      </c>
    </row>
    <row r="61" spans="2:8" ht="30" customHeight="1" thickTop="1">
      <c r="B61" s="221"/>
      <c r="C61" s="222"/>
      <c r="D61" s="222"/>
      <c r="E61" s="222"/>
      <c r="F61" s="222"/>
      <c r="G61" s="222"/>
      <c r="H61" s="222"/>
    </row>
    <row r="62" spans="2:8" ht="12.75">
      <c r="B62" s="221"/>
      <c r="C62" s="222"/>
      <c r="D62" s="222"/>
      <c r="E62" s="222"/>
      <c r="F62" s="222"/>
      <c r="G62" s="222"/>
      <c r="H62" s="222"/>
    </row>
    <row r="63" spans="2:8" ht="12.75">
      <c r="B63" s="221"/>
      <c r="C63" s="222"/>
      <c r="D63" s="222"/>
      <c r="E63" s="222"/>
      <c r="F63" s="222"/>
      <c r="G63" s="222"/>
      <c r="H63" s="222"/>
    </row>
    <row r="64" spans="2:8" ht="12.75">
      <c r="B64" s="221"/>
      <c r="C64" s="222"/>
      <c r="D64" s="222"/>
      <c r="E64" s="222"/>
      <c r="F64" s="222"/>
      <c r="G64" s="222"/>
      <c r="H64" s="222"/>
    </row>
    <row r="65" spans="2:8" ht="12.75">
      <c r="B65" s="221"/>
      <c r="C65" s="222"/>
      <c r="D65" s="222"/>
      <c r="E65" s="222"/>
      <c r="F65" s="222"/>
      <c r="G65" s="222"/>
      <c r="H65" s="222"/>
    </row>
    <row r="66" spans="2:8" ht="12.75">
      <c r="B66" s="221"/>
      <c r="C66" s="222"/>
      <c r="D66" s="222"/>
      <c r="E66" s="222"/>
      <c r="F66" s="222"/>
      <c r="G66" s="222"/>
      <c r="H66" s="222"/>
    </row>
    <row r="67" spans="2:8" ht="12.75">
      <c r="B67" s="221"/>
      <c r="C67" s="222"/>
      <c r="D67" s="222"/>
      <c r="E67" s="222"/>
      <c r="F67" s="222"/>
      <c r="G67" s="222"/>
      <c r="H67" s="222"/>
    </row>
    <row r="68" spans="2:8" ht="12.75">
      <c r="B68" s="221"/>
      <c r="C68" s="222"/>
      <c r="D68" s="222"/>
      <c r="E68" s="222"/>
      <c r="F68" s="222"/>
      <c r="G68" s="222"/>
      <c r="H68" s="222"/>
    </row>
    <row r="69" spans="2:8" ht="12.75">
      <c r="B69" s="221"/>
      <c r="C69" s="222"/>
      <c r="D69" s="222"/>
      <c r="E69" s="222"/>
      <c r="F69" s="222"/>
      <c r="G69" s="222"/>
      <c r="H69" s="222"/>
    </row>
    <row r="70" spans="2:8" ht="12.75">
      <c r="B70" s="221"/>
      <c r="C70" s="222"/>
      <c r="D70" s="222"/>
      <c r="E70" s="222"/>
      <c r="F70" s="222"/>
      <c r="G70" s="222"/>
      <c r="H70" s="222"/>
    </row>
    <row r="71" spans="2:8" ht="12.75">
      <c r="B71" s="221"/>
      <c r="C71" s="222"/>
      <c r="D71" s="222"/>
      <c r="E71" s="222"/>
      <c r="F71" s="222"/>
      <c r="G71" s="222"/>
      <c r="H71" s="222"/>
    </row>
    <row r="72" spans="2:8" ht="12.75">
      <c r="B72" s="221"/>
      <c r="C72" s="222"/>
      <c r="D72" s="222"/>
      <c r="E72" s="222"/>
      <c r="F72" s="222"/>
      <c r="G72" s="222"/>
      <c r="H72" s="222"/>
    </row>
    <row r="73" spans="2:8" ht="12.75">
      <c r="B73" s="221"/>
      <c r="C73" s="222"/>
      <c r="D73" s="222"/>
      <c r="E73" s="222"/>
      <c r="F73" s="222"/>
      <c r="G73" s="222"/>
      <c r="H73" s="222"/>
    </row>
    <row r="74" spans="2:8" ht="12.75">
      <c r="B74" s="221"/>
      <c r="C74" s="222"/>
      <c r="D74" s="222"/>
      <c r="E74" s="222"/>
      <c r="F74" s="222"/>
      <c r="G74" s="222"/>
      <c r="H74" s="222"/>
    </row>
    <row r="75" spans="2:8" ht="12.75">
      <c r="B75" s="221"/>
      <c r="C75" s="222"/>
      <c r="D75" s="222"/>
      <c r="E75" s="222"/>
      <c r="F75" s="222"/>
      <c r="G75" s="222"/>
      <c r="H75" s="222"/>
    </row>
    <row r="76" spans="2:8" ht="12.75">
      <c r="B76" s="221"/>
      <c r="C76" s="222"/>
      <c r="D76" s="222"/>
      <c r="E76" s="222"/>
      <c r="F76" s="222"/>
      <c r="G76" s="222"/>
      <c r="H76" s="222"/>
    </row>
    <row r="77" spans="2:8" ht="12.75">
      <c r="B77" s="221"/>
      <c r="C77" s="222"/>
      <c r="D77" s="222"/>
      <c r="E77" s="222"/>
      <c r="F77" s="222"/>
      <c r="G77" s="222"/>
      <c r="H77" s="222"/>
    </row>
    <row r="78" spans="2:8" ht="12.75">
      <c r="B78" s="221"/>
      <c r="C78" s="222"/>
      <c r="D78" s="222"/>
      <c r="E78" s="222"/>
      <c r="F78" s="222"/>
      <c r="G78" s="222"/>
      <c r="H78" s="222"/>
    </row>
    <row r="79" spans="2:8" ht="12.75">
      <c r="B79" s="221"/>
      <c r="C79" s="222"/>
      <c r="D79" s="222"/>
      <c r="E79" s="222"/>
      <c r="F79" s="222"/>
      <c r="G79" s="222"/>
      <c r="H79" s="222"/>
    </row>
    <row r="80" spans="2:8" ht="12.75">
      <c r="B80" s="221"/>
      <c r="C80" s="222"/>
      <c r="D80" s="222"/>
      <c r="E80" s="222"/>
      <c r="F80" s="222"/>
      <c r="G80" s="222"/>
      <c r="H80" s="222"/>
    </row>
    <row r="81" spans="2:8" ht="12.75">
      <c r="B81" s="221"/>
      <c r="C81" s="222"/>
      <c r="D81" s="222"/>
      <c r="E81" s="222"/>
      <c r="F81" s="222"/>
      <c r="G81" s="222"/>
      <c r="H81" s="222"/>
    </row>
    <row r="82" spans="2:8" ht="12.75">
      <c r="B82" s="221"/>
      <c r="C82" s="222"/>
      <c r="D82" s="222"/>
      <c r="E82" s="222"/>
      <c r="F82" s="222"/>
      <c r="G82" s="222"/>
      <c r="H82" s="222"/>
    </row>
    <row r="83" spans="2:8" ht="12.75">
      <c r="B83" s="221"/>
      <c r="C83" s="222"/>
      <c r="D83" s="222"/>
      <c r="E83" s="222"/>
      <c r="F83" s="222"/>
      <c r="G83" s="222"/>
      <c r="H83" s="222"/>
    </row>
    <row r="84" spans="2:8" ht="12.75">
      <c r="B84" s="221"/>
      <c r="C84" s="222"/>
      <c r="D84" s="222"/>
      <c r="E84" s="222"/>
      <c r="F84" s="222"/>
      <c r="G84" s="222"/>
      <c r="H84" s="222"/>
    </row>
    <row r="85" spans="2:8" ht="12.75">
      <c r="B85" s="221"/>
      <c r="C85" s="222"/>
      <c r="D85" s="222"/>
      <c r="E85" s="222"/>
      <c r="F85" s="222"/>
      <c r="G85" s="222"/>
      <c r="H85" s="222"/>
    </row>
    <row r="86" spans="2:8" ht="12.75">
      <c r="B86" s="221"/>
      <c r="C86" s="222"/>
      <c r="D86" s="222"/>
      <c r="E86" s="222"/>
      <c r="F86" s="222"/>
      <c r="G86" s="222"/>
      <c r="H86" s="222"/>
    </row>
    <row r="87" spans="2:8" ht="12.75">
      <c r="B87" s="221"/>
      <c r="C87" s="222"/>
      <c r="D87" s="222"/>
      <c r="E87" s="222"/>
      <c r="F87" s="222"/>
      <c r="G87" s="222"/>
      <c r="H87" s="222"/>
    </row>
    <row r="88" spans="2:8" ht="12.75">
      <c r="B88" s="221"/>
      <c r="C88" s="222"/>
      <c r="D88" s="222"/>
      <c r="E88" s="222"/>
      <c r="F88" s="222"/>
      <c r="G88" s="222"/>
      <c r="H88" s="222"/>
    </row>
    <row r="89" spans="2:8" ht="12.75">
      <c r="B89" s="221"/>
      <c r="C89" s="222"/>
      <c r="D89" s="222"/>
      <c r="E89" s="222"/>
      <c r="F89" s="222"/>
      <c r="G89" s="222"/>
      <c r="H89" s="222"/>
    </row>
    <row r="90" spans="2:8" ht="12.75">
      <c r="B90" s="221"/>
      <c r="C90" s="222"/>
      <c r="D90" s="222"/>
      <c r="E90" s="222"/>
      <c r="F90" s="222"/>
      <c r="G90" s="222"/>
      <c r="H90" s="222"/>
    </row>
    <row r="91" spans="2:8" ht="12.75">
      <c r="B91" s="221"/>
      <c r="C91" s="222"/>
      <c r="D91" s="222"/>
      <c r="E91" s="222"/>
      <c r="F91" s="222"/>
      <c r="G91" s="222"/>
      <c r="H91" s="222"/>
    </row>
    <row r="92" spans="2:8" ht="12.75">
      <c r="B92" s="221"/>
      <c r="C92" s="222"/>
      <c r="D92" s="222"/>
      <c r="E92" s="222"/>
      <c r="F92" s="222"/>
      <c r="G92" s="222"/>
      <c r="H92" s="222"/>
    </row>
    <row r="93" spans="2:8" ht="12.75">
      <c r="B93" s="221"/>
      <c r="C93" s="222"/>
      <c r="D93" s="222"/>
      <c r="E93" s="222"/>
      <c r="F93" s="222"/>
      <c r="G93" s="222"/>
      <c r="H93" s="222"/>
    </row>
    <row r="94" spans="2:8" ht="12.75">
      <c r="B94" s="221"/>
      <c r="C94" s="222"/>
      <c r="D94" s="222"/>
      <c r="E94" s="222"/>
      <c r="F94" s="222"/>
      <c r="G94" s="222"/>
      <c r="H94" s="222"/>
    </row>
    <row r="95" spans="2:8" ht="12.75">
      <c r="B95" s="221"/>
      <c r="C95" s="222"/>
      <c r="D95" s="222"/>
      <c r="E95" s="222"/>
      <c r="F95" s="222"/>
      <c r="G95" s="222"/>
      <c r="H95" s="222"/>
    </row>
    <row r="96" spans="2:8" ht="12.75">
      <c r="B96" s="221"/>
      <c r="C96" s="222"/>
      <c r="D96" s="222"/>
      <c r="E96" s="222"/>
      <c r="F96" s="222"/>
      <c r="G96" s="222"/>
      <c r="H96" s="222"/>
    </row>
    <row r="97" spans="2:8" ht="12.75">
      <c r="B97" s="221"/>
      <c r="C97" s="222"/>
      <c r="D97" s="222"/>
      <c r="E97" s="222"/>
      <c r="F97" s="222"/>
      <c r="G97" s="222"/>
      <c r="H97" s="222"/>
    </row>
    <row r="98" spans="2:8" ht="12.75">
      <c r="B98" s="221"/>
      <c r="C98" s="222"/>
      <c r="D98" s="222"/>
      <c r="E98" s="222"/>
      <c r="F98" s="222"/>
      <c r="G98" s="222"/>
      <c r="H98" s="222"/>
    </row>
    <row r="99" spans="2:8" ht="12.75">
      <c r="B99" s="221"/>
      <c r="C99" s="222"/>
      <c r="D99" s="222"/>
      <c r="E99" s="222"/>
      <c r="F99" s="222"/>
      <c r="G99" s="222"/>
      <c r="H99" s="222"/>
    </row>
    <row r="100" spans="2:8" ht="12.75">
      <c r="B100" s="221"/>
      <c r="C100" s="222"/>
      <c r="D100" s="222"/>
      <c r="E100" s="222"/>
      <c r="F100" s="222"/>
      <c r="G100" s="222"/>
      <c r="H100" s="222"/>
    </row>
    <row r="101" spans="2:8" ht="12.75">
      <c r="B101" s="221"/>
      <c r="C101" s="222"/>
      <c r="D101" s="222"/>
      <c r="E101" s="222"/>
      <c r="F101" s="222"/>
      <c r="G101" s="222"/>
      <c r="H101" s="222"/>
    </row>
    <row r="102" spans="2:8" ht="12.75">
      <c r="B102" s="221"/>
      <c r="C102" s="222"/>
      <c r="D102" s="222"/>
      <c r="E102" s="222"/>
      <c r="F102" s="222"/>
      <c r="G102" s="222"/>
      <c r="H102" s="222"/>
    </row>
    <row r="103" spans="2:8" ht="12.75">
      <c r="B103" s="221"/>
      <c r="C103" s="222"/>
      <c r="D103" s="222"/>
      <c r="E103" s="222"/>
      <c r="F103" s="222"/>
      <c r="G103" s="222"/>
      <c r="H103" s="222"/>
    </row>
    <row r="104" spans="2:8" ht="12.75">
      <c r="B104" s="221"/>
      <c r="C104" s="222"/>
      <c r="D104" s="222"/>
      <c r="E104" s="222"/>
      <c r="F104" s="222"/>
      <c r="G104" s="222"/>
      <c r="H104" s="222"/>
    </row>
    <row r="105" spans="2:8" ht="12.75">
      <c r="B105" s="221"/>
      <c r="C105" s="222"/>
      <c r="D105" s="222"/>
      <c r="E105" s="222"/>
      <c r="F105" s="222"/>
      <c r="G105" s="222"/>
      <c r="H105" s="222"/>
    </row>
    <row r="106" spans="2:8" ht="12.75">
      <c r="B106" s="221"/>
      <c r="C106" s="222"/>
      <c r="D106" s="222"/>
      <c r="E106" s="222"/>
      <c r="F106" s="222"/>
      <c r="G106" s="222"/>
      <c r="H106" s="222"/>
    </row>
    <row r="107" spans="2:8" ht="12.75">
      <c r="B107" s="221"/>
      <c r="C107" s="222"/>
      <c r="D107" s="222"/>
      <c r="E107" s="222"/>
      <c r="F107" s="222"/>
      <c r="G107" s="222"/>
      <c r="H107" s="222"/>
    </row>
    <row r="108" spans="2:8" ht="12.75">
      <c r="B108" s="221"/>
      <c r="C108" s="222"/>
      <c r="D108" s="222"/>
      <c r="E108" s="222"/>
      <c r="F108" s="222"/>
      <c r="G108" s="222"/>
      <c r="H108" s="222"/>
    </row>
    <row r="109" spans="2:8" ht="12.75">
      <c r="B109" s="221"/>
      <c r="C109" s="222"/>
      <c r="D109" s="222"/>
      <c r="E109" s="222"/>
      <c r="F109" s="222"/>
      <c r="G109" s="222"/>
      <c r="H109" s="222"/>
    </row>
    <row r="110" spans="2:8" ht="12.75">
      <c r="B110" s="221"/>
      <c r="C110" s="222"/>
      <c r="D110" s="222"/>
      <c r="E110" s="222"/>
      <c r="F110" s="222"/>
      <c r="G110" s="222"/>
      <c r="H110" s="222"/>
    </row>
    <row r="111" spans="2:8" ht="12.75">
      <c r="B111" s="221"/>
      <c r="C111" s="222"/>
      <c r="D111" s="222"/>
      <c r="E111" s="222"/>
      <c r="F111" s="222"/>
      <c r="G111" s="222"/>
      <c r="H111" s="222"/>
    </row>
    <row r="112" spans="2:8" ht="12.75">
      <c r="B112" s="221"/>
      <c r="C112" s="222"/>
      <c r="D112" s="222"/>
      <c r="E112" s="222"/>
      <c r="F112" s="222"/>
      <c r="G112" s="222"/>
      <c r="H112" s="222"/>
    </row>
    <row r="113" spans="2:8" ht="12.75">
      <c r="B113" s="221"/>
      <c r="C113" s="222"/>
      <c r="D113" s="222"/>
      <c r="E113" s="222"/>
      <c r="F113" s="222"/>
      <c r="G113" s="222"/>
      <c r="H113" s="222"/>
    </row>
    <row r="114" spans="2:8" ht="12.75">
      <c r="B114" s="221"/>
      <c r="C114" s="222"/>
      <c r="D114" s="222"/>
      <c r="E114" s="222"/>
      <c r="F114" s="222"/>
      <c r="G114" s="222"/>
      <c r="H114" s="222"/>
    </row>
    <row r="115" spans="2:8" ht="12.75">
      <c r="B115" s="221"/>
      <c r="C115" s="222"/>
      <c r="D115" s="222"/>
      <c r="E115" s="222"/>
      <c r="F115" s="222"/>
      <c r="G115" s="222"/>
      <c r="H115" s="222"/>
    </row>
    <row r="116" spans="2:8" ht="12.75">
      <c r="B116" s="221"/>
      <c r="C116" s="222"/>
      <c r="D116" s="222"/>
      <c r="E116" s="222"/>
      <c r="F116" s="222"/>
      <c r="G116" s="222"/>
      <c r="H116" s="222"/>
    </row>
    <row r="117" spans="2:8" ht="12.75">
      <c r="B117" s="221"/>
      <c r="C117" s="222"/>
      <c r="D117" s="222"/>
      <c r="E117" s="222"/>
      <c r="F117" s="222"/>
      <c r="G117" s="222"/>
      <c r="H117" s="222"/>
    </row>
    <row r="118" spans="2:8" ht="12.75">
      <c r="B118" s="221"/>
      <c r="C118" s="222"/>
      <c r="D118" s="222"/>
      <c r="E118" s="222"/>
      <c r="F118" s="222"/>
      <c r="G118" s="222"/>
      <c r="H118" s="222"/>
    </row>
    <row r="119" spans="2:8" ht="12.75">
      <c r="B119" s="221"/>
      <c r="C119" s="222"/>
      <c r="D119" s="222"/>
      <c r="E119" s="222"/>
      <c r="F119" s="222"/>
      <c r="G119" s="222"/>
      <c r="H119" s="222"/>
    </row>
    <row r="120" spans="2:8" ht="12.75">
      <c r="B120" s="221"/>
      <c r="C120" s="222"/>
      <c r="D120" s="222"/>
      <c r="E120" s="222"/>
      <c r="F120" s="222"/>
      <c r="G120" s="222"/>
      <c r="H120" s="222"/>
    </row>
    <row r="121" spans="2:8" ht="12.75">
      <c r="B121" s="221"/>
      <c r="C121" s="222"/>
      <c r="D121" s="222"/>
      <c r="E121" s="222"/>
      <c r="F121" s="222"/>
      <c r="G121" s="222"/>
      <c r="H121" s="222"/>
    </row>
    <row r="122" spans="2:8" ht="12.75">
      <c r="B122" s="221"/>
      <c r="C122" s="222"/>
      <c r="D122" s="222"/>
      <c r="E122" s="222"/>
      <c r="F122" s="222"/>
      <c r="G122" s="222"/>
      <c r="H122" s="222"/>
    </row>
    <row r="123" spans="2:8" ht="12.75">
      <c r="B123" s="221"/>
      <c r="C123" s="222"/>
      <c r="D123" s="222"/>
      <c r="E123" s="222"/>
      <c r="F123" s="222"/>
      <c r="G123" s="222"/>
      <c r="H123" s="222"/>
    </row>
    <row r="124" spans="2:8" ht="12.75">
      <c r="B124" s="221"/>
      <c r="C124" s="222"/>
      <c r="D124" s="222"/>
      <c r="E124" s="222"/>
      <c r="F124" s="222"/>
      <c r="G124" s="222"/>
      <c r="H124" s="222"/>
    </row>
    <row r="125" spans="2:8" ht="12.75">
      <c r="B125" s="221"/>
      <c r="C125" s="222"/>
      <c r="D125" s="222"/>
      <c r="E125" s="222"/>
      <c r="F125" s="222"/>
      <c r="G125" s="222"/>
      <c r="H125" s="222"/>
    </row>
    <row r="126" spans="2:8" ht="12.75">
      <c r="B126" s="221"/>
      <c r="C126" s="222"/>
      <c r="D126" s="222"/>
      <c r="E126" s="222"/>
      <c r="F126" s="222"/>
      <c r="G126" s="222"/>
      <c r="H126" s="222"/>
    </row>
    <row r="127" spans="2:8" ht="12.75">
      <c r="B127" s="221"/>
      <c r="C127" s="222"/>
      <c r="D127" s="222"/>
      <c r="E127" s="222"/>
      <c r="F127" s="222"/>
      <c r="G127" s="222"/>
      <c r="H127" s="222"/>
    </row>
    <row r="128" spans="2:8" ht="12.75">
      <c r="B128" s="221"/>
      <c r="C128" s="222"/>
      <c r="D128" s="222"/>
      <c r="E128" s="222"/>
      <c r="F128" s="222"/>
      <c r="G128" s="222"/>
      <c r="H128" s="222"/>
    </row>
    <row r="129" spans="2:8" ht="12.75">
      <c r="B129" s="221"/>
      <c r="C129" s="222"/>
      <c r="D129" s="222"/>
      <c r="E129" s="222"/>
      <c r="F129" s="222"/>
      <c r="G129" s="222"/>
      <c r="H129" s="222"/>
    </row>
    <row r="130" spans="2:8" ht="12.75">
      <c r="B130" s="221"/>
      <c r="C130" s="222"/>
      <c r="D130" s="222"/>
      <c r="E130" s="222"/>
      <c r="F130" s="222"/>
      <c r="G130" s="222"/>
      <c r="H130" s="222"/>
    </row>
    <row r="131" spans="2:8" ht="12.75">
      <c r="B131" s="221"/>
      <c r="C131" s="222"/>
      <c r="D131" s="222"/>
      <c r="E131" s="222"/>
      <c r="F131" s="222"/>
      <c r="G131" s="222"/>
      <c r="H131" s="222"/>
    </row>
    <row r="132" spans="2:8" ht="12.75">
      <c r="B132" s="221"/>
      <c r="C132" s="222"/>
      <c r="D132" s="222"/>
      <c r="E132" s="222"/>
      <c r="F132" s="222"/>
      <c r="G132" s="222"/>
      <c r="H132" s="222"/>
    </row>
    <row r="133" spans="2:8" ht="12.75">
      <c r="B133" s="221"/>
      <c r="C133" s="222"/>
      <c r="D133" s="222"/>
      <c r="E133" s="222"/>
      <c r="F133" s="222"/>
      <c r="G133" s="222"/>
      <c r="H133" s="222"/>
    </row>
    <row r="134" spans="2:8" ht="12.75">
      <c r="B134" s="221"/>
      <c r="C134" s="222"/>
      <c r="D134" s="222"/>
      <c r="E134" s="222"/>
      <c r="F134" s="222"/>
      <c r="G134" s="222"/>
      <c r="H134" s="222"/>
    </row>
    <row r="135" spans="2:8" ht="12.75">
      <c r="B135" s="221"/>
      <c r="C135" s="222"/>
      <c r="D135" s="222"/>
      <c r="E135" s="222"/>
      <c r="F135" s="222"/>
      <c r="G135" s="222"/>
      <c r="H135" s="222"/>
    </row>
    <row r="136" spans="2:8" ht="12.75">
      <c r="B136" s="221"/>
      <c r="C136" s="222"/>
      <c r="D136" s="222"/>
      <c r="E136" s="222"/>
      <c r="F136" s="222"/>
      <c r="G136" s="222"/>
      <c r="H136" s="222"/>
    </row>
    <row r="137" spans="2:8" ht="12.75">
      <c r="B137" s="221"/>
      <c r="C137" s="222"/>
      <c r="D137" s="222"/>
      <c r="E137" s="222"/>
      <c r="F137" s="222"/>
      <c r="G137" s="222"/>
      <c r="H137" s="222"/>
    </row>
    <row r="138" spans="2:8" ht="12.75">
      <c r="B138" s="221"/>
      <c r="C138" s="222"/>
      <c r="D138" s="222"/>
      <c r="E138" s="222"/>
      <c r="F138" s="222"/>
      <c r="G138" s="222"/>
      <c r="H138" s="222"/>
    </row>
    <row r="139" spans="2:8" ht="12.75">
      <c r="B139" s="221"/>
      <c r="C139" s="222"/>
      <c r="D139" s="222"/>
      <c r="E139" s="222"/>
      <c r="F139" s="222"/>
      <c r="G139" s="222"/>
      <c r="H139" s="222"/>
    </row>
    <row r="140" spans="2:8" ht="12.75">
      <c r="B140" s="221"/>
      <c r="C140" s="222"/>
      <c r="D140" s="222"/>
      <c r="E140" s="222"/>
      <c r="F140" s="222"/>
      <c r="G140" s="222"/>
      <c r="H140" s="222"/>
    </row>
    <row r="141" spans="2:8" ht="12.75">
      <c r="B141" s="221"/>
      <c r="C141" s="222"/>
      <c r="D141" s="222"/>
      <c r="E141" s="222"/>
      <c r="F141" s="222"/>
      <c r="G141" s="222"/>
      <c r="H141" s="222"/>
    </row>
    <row r="142" spans="2:8" ht="12.75">
      <c r="B142" s="221"/>
      <c r="C142" s="222"/>
      <c r="D142" s="222"/>
      <c r="E142" s="222"/>
      <c r="F142" s="222"/>
      <c r="G142" s="222"/>
      <c r="H142" s="222"/>
    </row>
    <row r="143" spans="2:8" ht="12.75">
      <c r="B143" s="221"/>
      <c r="C143" s="222"/>
      <c r="D143" s="222"/>
      <c r="E143" s="222"/>
      <c r="F143" s="222"/>
      <c r="G143" s="222"/>
      <c r="H143" s="222"/>
    </row>
    <row r="144" spans="2:8" ht="12.75">
      <c r="B144" s="221"/>
      <c r="C144" s="222"/>
      <c r="D144" s="222"/>
      <c r="E144" s="222"/>
      <c r="F144" s="222"/>
      <c r="G144" s="222"/>
      <c r="H144" s="222"/>
    </row>
    <row r="145" spans="2:8" ht="12.75">
      <c r="B145" s="221"/>
      <c r="C145" s="222"/>
      <c r="D145" s="222"/>
      <c r="E145" s="222"/>
      <c r="F145" s="222"/>
      <c r="G145" s="222"/>
      <c r="H145" s="222"/>
    </row>
    <row r="146" spans="2:8" ht="12.75">
      <c r="B146" s="221"/>
      <c r="C146" s="222"/>
      <c r="D146" s="222"/>
      <c r="E146" s="222"/>
      <c r="F146" s="222"/>
      <c r="G146" s="222"/>
      <c r="H146" s="222"/>
    </row>
    <row r="147" spans="2:8" ht="12.75">
      <c r="B147" s="221"/>
      <c r="C147" s="222"/>
      <c r="D147" s="222"/>
      <c r="E147" s="222"/>
      <c r="F147" s="222"/>
      <c r="G147" s="222"/>
      <c r="H147" s="222"/>
    </row>
    <row r="148" spans="2:8" ht="12.75">
      <c r="B148" s="221"/>
      <c r="C148" s="222"/>
      <c r="D148" s="222"/>
      <c r="E148" s="222"/>
      <c r="F148" s="222"/>
      <c r="G148" s="222"/>
      <c r="H148" s="222"/>
    </row>
    <row r="149" spans="2:8" ht="12.75">
      <c r="B149" s="221"/>
      <c r="C149" s="222"/>
      <c r="D149" s="222"/>
      <c r="E149" s="222"/>
      <c r="F149" s="222"/>
      <c r="G149" s="222"/>
      <c r="H149" s="222"/>
    </row>
    <row r="150" spans="2:8" ht="12.75">
      <c r="B150" s="221"/>
      <c r="C150" s="222"/>
      <c r="D150" s="222"/>
      <c r="E150" s="222"/>
      <c r="F150" s="222"/>
      <c r="G150" s="222"/>
      <c r="H150" s="222"/>
    </row>
    <row r="151" spans="2:8" ht="12.75">
      <c r="B151" s="221"/>
      <c r="C151" s="222"/>
      <c r="D151" s="222"/>
      <c r="E151" s="222"/>
      <c r="F151" s="222"/>
      <c r="G151" s="222"/>
      <c r="H151" s="222"/>
    </row>
    <row r="152" spans="2:8" ht="12.75">
      <c r="B152" s="221"/>
      <c r="C152" s="222"/>
      <c r="D152" s="222"/>
      <c r="E152" s="222"/>
      <c r="F152" s="222"/>
      <c r="G152" s="222"/>
      <c r="H152" s="222"/>
    </row>
    <row r="153" spans="2:8" ht="12.75">
      <c r="B153" s="221"/>
      <c r="C153" s="222"/>
      <c r="D153" s="222"/>
      <c r="E153" s="222"/>
      <c r="F153" s="222"/>
      <c r="G153" s="222"/>
      <c r="H153" s="222"/>
    </row>
    <row r="154" spans="3:8" ht="12.75">
      <c r="C154" s="222"/>
      <c r="D154" s="222"/>
      <c r="E154" s="222"/>
      <c r="F154" s="222"/>
      <c r="G154" s="222"/>
      <c r="H154" s="222"/>
    </row>
    <row r="155" spans="3:8" ht="12.75">
      <c r="C155" s="222"/>
      <c r="D155" s="222"/>
      <c r="E155" s="222"/>
      <c r="F155" s="222"/>
      <c r="G155" s="222"/>
      <c r="H155" s="222"/>
    </row>
    <row r="156" spans="3:8" ht="12.75">
      <c r="C156" s="222"/>
      <c r="D156" s="222"/>
      <c r="E156" s="222"/>
      <c r="F156" s="222"/>
      <c r="G156" s="222"/>
      <c r="H156" s="222"/>
    </row>
    <row r="157" spans="3:8" ht="12.75">
      <c r="C157" s="222"/>
      <c r="D157" s="222"/>
      <c r="E157" s="222"/>
      <c r="F157" s="222"/>
      <c r="G157" s="222"/>
      <c r="H157" s="222"/>
    </row>
    <row r="158" spans="3:8" ht="12.75">
      <c r="C158" s="222"/>
      <c r="D158" s="222"/>
      <c r="E158" s="222"/>
      <c r="F158" s="222"/>
      <c r="G158" s="222"/>
      <c r="H158" s="222"/>
    </row>
    <row r="159" spans="3:8" ht="12.75">
      <c r="C159" s="222"/>
      <c r="D159" s="222"/>
      <c r="E159" s="222"/>
      <c r="F159" s="222"/>
      <c r="G159" s="222"/>
      <c r="H159" s="222"/>
    </row>
    <row r="160" spans="3:8" ht="12.75">
      <c r="C160" s="222"/>
      <c r="D160" s="222"/>
      <c r="E160" s="222"/>
      <c r="F160" s="222"/>
      <c r="G160" s="222"/>
      <c r="H160" s="222"/>
    </row>
    <row r="161" spans="3:8" ht="12.75">
      <c r="C161" s="222"/>
      <c r="D161" s="222"/>
      <c r="E161" s="222"/>
      <c r="F161" s="222"/>
      <c r="G161" s="222"/>
      <c r="H161" s="222"/>
    </row>
    <row r="162" spans="3:8" ht="12.75">
      <c r="C162" s="222"/>
      <c r="D162" s="222"/>
      <c r="E162" s="222"/>
      <c r="F162" s="222"/>
      <c r="G162" s="222"/>
      <c r="H162" s="222"/>
    </row>
    <row r="163" spans="3:8" ht="12.75">
      <c r="C163" s="222"/>
      <c r="D163" s="222"/>
      <c r="E163" s="222"/>
      <c r="F163" s="222"/>
      <c r="G163" s="222"/>
      <c r="H163" s="222"/>
    </row>
    <row r="164" spans="3:8" ht="12.75">
      <c r="C164" s="222"/>
      <c r="D164" s="222"/>
      <c r="E164" s="222"/>
      <c r="F164" s="222"/>
      <c r="G164" s="222"/>
      <c r="H164" s="222"/>
    </row>
    <row r="165" spans="3:8" ht="12.75">
      <c r="C165" s="222"/>
      <c r="D165" s="222"/>
      <c r="E165" s="222"/>
      <c r="F165" s="222"/>
      <c r="G165" s="222"/>
      <c r="H165" s="222"/>
    </row>
    <row r="166" spans="3:8" ht="12.75">
      <c r="C166" s="222"/>
      <c r="D166" s="222"/>
      <c r="E166" s="222"/>
      <c r="F166" s="222"/>
      <c r="G166" s="222"/>
      <c r="H166" s="222"/>
    </row>
    <row r="167" spans="3:8" ht="12.75">
      <c r="C167" s="222"/>
      <c r="D167" s="222"/>
      <c r="E167" s="222"/>
      <c r="F167" s="222"/>
      <c r="G167" s="222"/>
      <c r="H167" s="222"/>
    </row>
    <row r="168" spans="3:8" ht="12.75">
      <c r="C168" s="222"/>
      <c r="D168" s="222"/>
      <c r="E168" s="222"/>
      <c r="F168" s="222"/>
      <c r="G168" s="222"/>
      <c r="H168" s="222"/>
    </row>
    <row r="169" spans="3:8" ht="12.75">
      <c r="C169" s="222"/>
      <c r="D169" s="222"/>
      <c r="E169" s="222"/>
      <c r="F169" s="222"/>
      <c r="G169" s="222"/>
      <c r="H169" s="222"/>
    </row>
    <row r="170" spans="3:8" ht="12.75">
      <c r="C170" s="222"/>
      <c r="D170" s="222"/>
      <c r="E170" s="222"/>
      <c r="F170" s="222"/>
      <c r="G170" s="222"/>
      <c r="H170" s="222"/>
    </row>
    <row r="171" spans="3:8" ht="12.75">
      <c r="C171" s="222"/>
      <c r="D171" s="222"/>
      <c r="E171" s="222"/>
      <c r="F171" s="222"/>
      <c r="G171" s="222"/>
      <c r="H171" s="222"/>
    </row>
    <row r="172" spans="3:8" ht="12.75">
      <c r="C172" s="222"/>
      <c r="D172" s="222"/>
      <c r="E172" s="222"/>
      <c r="F172" s="222"/>
      <c r="G172" s="222"/>
      <c r="H172" s="222"/>
    </row>
    <row r="173" spans="3:8" ht="12.75">
      <c r="C173" s="222"/>
      <c r="D173" s="222"/>
      <c r="E173" s="222"/>
      <c r="F173" s="222"/>
      <c r="G173" s="222"/>
      <c r="H173" s="222"/>
    </row>
    <row r="174" spans="3:8" ht="12.75">
      <c r="C174" s="222"/>
      <c r="D174" s="222"/>
      <c r="E174" s="222"/>
      <c r="F174" s="222"/>
      <c r="G174" s="222"/>
      <c r="H174" s="222"/>
    </row>
    <row r="175" spans="3:8" ht="12.75">
      <c r="C175" s="222"/>
      <c r="D175" s="222"/>
      <c r="E175" s="222"/>
      <c r="F175" s="222"/>
      <c r="G175" s="222"/>
      <c r="H175" s="222"/>
    </row>
    <row r="176" spans="3:8" ht="12.75">
      <c r="C176" s="222"/>
      <c r="D176" s="222"/>
      <c r="E176" s="222"/>
      <c r="F176" s="222"/>
      <c r="G176" s="222"/>
      <c r="H176" s="222"/>
    </row>
    <row r="177" spans="3:8" ht="12.75">
      <c r="C177" s="222"/>
      <c r="D177" s="222"/>
      <c r="E177" s="222"/>
      <c r="F177" s="222"/>
      <c r="G177" s="222"/>
      <c r="H177" s="222"/>
    </row>
    <row r="178" spans="3:8" ht="12.75">
      <c r="C178" s="222"/>
      <c r="D178" s="222"/>
      <c r="E178" s="222"/>
      <c r="F178" s="222"/>
      <c r="G178" s="222"/>
      <c r="H178" s="222"/>
    </row>
    <row r="179" spans="3:8" ht="12.75">
      <c r="C179" s="222"/>
      <c r="D179" s="222"/>
      <c r="E179" s="222"/>
      <c r="F179" s="222"/>
      <c r="G179" s="222"/>
      <c r="H179" s="222"/>
    </row>
    <row r="180" spans="3:8" ht="12.75">
      <c r="C180" s="222"/>
      <c r="D180" s="222"/>
      <c r="E180" s="222"/>
      <c r="F180" s="222"/>
      <c r="G180" s="222"/>
      <c r="H180" s="222"/>
    </row>
    <row r="181" spans="3:8" ht="12.75">
      <c r="C181" s="222"/>
      <c r="D181" s="222"/>
      <c r="E181" s="222"/>
      <c r="F181" s="222"/>
      <c r="G181" s="222"/>
      <c r="H181" s="222"/>
    </row>
    <row r="182" spans="3:8" ht="12.75">
      <c r="C182" s="222"/>
      <c r="D182" s="222"/>
      <c r="E182" s="222"/>
      <c r="F182" s="222"/>
      <c r="G182" s="222"/>
      <c r="H182" s="222"/>
    </row>
    <row r="183" spans="3:8" ht="12.75">
      <c r="C183" s="222"/>
      <c r="D183" s="222"/>
      <c r="E183" s="222"/>
      <c r="F183" s="222"/>
      <c r="G183" s="222"/>
      <c r="H183" s="222"/>
    </row>
    <row r="184" spans="3:8" ht="12.75">
      <c r="C184" s="222"/>
      <c r="D184" s="222"/>
      <c r="E184" s="222"/>
      <c r="F184" s="222"/>
      <c r="G184" s="222"/>
      <c r="H184" s="222"/>
    </row>
    <row r="185" spans="3:8" ht="12.75">
      <c r="C185" s="222"/>
      <c r="D185" s="222"/>
      <c r="E185" s="222"/>
      <c r="F185" s="222"/>
      <c r="G185" s="222"/>
      <c r="H185" s="222"/>
    </row>
    <row r="186" spans="3:8" ht="12.75">
      <c r="C186" s="222"/>
      <c r="D186" s="222"/>
      <c r="E186" s="222"/>
      <c r="F186" s="222"/>
      <c r="G186" s="222"/>
      <c r="H186" s="222"/>
    </row>
    <row r="187" spans="3:8" ht="12.75">
      <c r="C187" s="222"/>
      <c r="D187" s="222"/>
      <c r="E187" s="222"/>
      <c r="F187" s="222"/>
      <c r="G187" s="222"/>
      <c r="H187" s="222"/>
    </row>
    <row r="188" spans="3:8" ht="12.75">
      <c r="C188" s="222"/>
      <c r="D188" s="222"/>
      <c r="E188" s="222"/>
      <c r="F188" s="222"/>
      <c r="G188" s="222"/>
      <c r="H188" s="222"/>
    </row>
    <row r="189" spans="3:8" ht="12.75">
      <c r="C189" s="222"/>
      <c r="D189" s="222"/>
      <c r="E189" s="222"/>
      <c r="F189" s="222"/>
      <c r="G189" s="222"/>
      <c r="H189" s="222"/>
    </row>
    <row r="190" spans="3:8" ht="12.75">
      <c r="C190" s="222"/>
      <c r="D190" s="222"/>
      <c r="E190" s="222"/>
      <c r="F190" s="222"/>
      <c r="G190" s="222"/>
      <c r="H190" s="222"/>
    </row>
    <row r="191" spans="3:8" ht="12.75">
      <c r="C191" s="222"/>
      <c r="D191" s="222"/>
      <c r="E191" s="222"/>
      <c r="F191" s="222"/>
      <c r="G191" s="222"/>
      <c r="H191" s="222"/>
    </row>
    <row r="192" spans="3:8" ht="12.75">
      <c r="C192" s="222"/>
      <c r="D192" s="222"/>
      <c r="E192" s="222"/>
      <c r="F192" s="222"/>
      <c r="G192" s="222"/>
      <c r="H192" s="222"/>
    </row>
    <row r="193" spans="3:8" ht="12.75">
      <c r="C193" s="222"/>
      <c r="D193" s="222"/>
      <c r="E193" s="222"/>
      <c r="F193" s="222"/>
      <c r="G193" s="222"/>
      <c r="H193" s="222"/>
    </row>
    <row r="194" spans="3:8" ht="12.75">
      <c r="C194" s="222"/>
      <c r="D194" s="222"/>
      <c r="E194" s="222"/>
      <c r="F194" s="222"/>
      <c r="G194" s="222"/>
      <c r="H194" s="222"/>
    </row>
    <row r="195" spans="3:8" ht="12.75">
      <c r="C195" s="222"/>
      <c r="D195" s="222"/>
      <c r="E195" s="222"/>
      <c r="F195" s="222"/>
      <c r="G195" s="222"/>
      <c r="H195" s="222"/>
    </row>
    <row r="196" spans="3:8" ht="12.75">
      <c r="C196" s="222"/>
      <c r="D196" s="222"/>
      <c r="E196" s="222"/>
      <c r="F196" s="222"/>
      <c r="G196" s="222"/>
      <c r="H196" s="222"/>
    </row>
    <row r="197" spans="3:8" ht="12.75">
      <c r="C197" s="222"/>
      <c r="D197" s="222"/>
      <c r="E197" s="222"/>
      <c r="F197" s="222"/>
      <c r="G197" s="222"/>
      <c r="H197" s="222"/>
    </row>
    <row r="198" spans="3:8" ht="12.75">
      <c r="C198" s="222"/>
      <c r="D198" s="222"/>
      <c r="E198" s="222"/>
      <c r="F198" s="222"/>
      <c r="G198" s="222"/>
      <c r="H198" s="222"/>
    </row>
    <row r="199" spans="3:8" ht="12.75">
      <c r="C199" s="222"/>
      <c r="D199" s="222"/>
      <c r="E199" s="222"/>
      <c r="F199" s="222"/>
      <c r="G199" s="222"/>
      <c r="H199" s="222"/>
    </row>
    <row r="200" spans="3:8" ht="12.75">
      <c r="C200" s="222"/>
      <c r="D200" s="222"/>
      <c r="E200" s="222"/>
      <c r="F200" s="222"/>
      <c r="G200" s="222"/>
      <c r="H200" s="222"/>
    </row>
    <row r="201" spans="3:8" ht="12.75">
      <c r="C201" s="222"/>
      <c r="D201" s="222"/>
      <c r="E201" s="222"/>
      <c r="F201" s="222"/>
      <c r="G201" s="222"/>
      <c r="H201" s="222"/>
    </row>
    <row r="202" spans="3:8" ht="12.75">
      <c r="C202" s="222"/>
      <c r="D202" s="222"/>
      <c r="E202" s="222"/>
      <c r="F202" s="222"/>
      <c r="G202" s="222"/>
      <c r="H202" s="222"/>
    </row>
    <row r="203" spans="3:8" ht="12.75">
      <c r="C203" s="222"/>
      <c r="D203" s="222"/>
      <c r="E203" s="222"/>
      <c r="F203" s="222"/>
      <c r="G203" s="222"/>
      <c r="H203" s="222"/>
    </row>
    <row r="204" spans="3:8" ht="12.75">
      <c r="C204" s="222"/>
      <c r="D204" s="222"/>
      <c r="E204" s="222"/>
      <c r="F204" s="222"/>
      <c r="G204" s="222"/>
      <c r="H204" s="222"/>
    </row>
    <row r="205" spans="3:8" ht="12.75">
      <c r="C205" s="222"/>
      <c r="D205" s="222"/>
      <c r="E205" s="222"/>
      <c r="F205" s="222"/>
      <c r="G205" s="222"/>
      <c r="H205" s="222"/>
    </row>
    <row r="206" spans="3:8" ht="12.75">
      <c r="C206" s="222"/>
      <c r="D206" s="222"/>
      <c r="E206" s="222"/>
      <c r="F206" s="222"/>
      <c r="G206" s="222"/>
      <c r="H206" s="222"/>
    </row>
    <row r="207" spans="3:8" ht="12.75">
      <c r="C207" s="222"/>
      <c r="D207" s="222"/>
      <c r="E207" s="222"/>
      <c r="F207" s="222"/>
      <c r="G207" s="222"/>
      <c r="H207" s="222"/>
    </row>
    <row r="208" spans="3:8" ht="12.75">
      <c r="C208" s="222"/>
      <c r="D208" s="222"/>
      <c r="E208" s="222"/>
      <c r="F208" s="222"/>
      <c r="G208" s="222"/>
      <c r="H208" s="222"/>
    </row>
    <row r="209" spans="3:8" ht="12.75">
      <c r="C209" s="222"/>
      <c r="D209" s="222"/>
      <c r="E209" s="222"/>
      <c r="F209" s="222"/>
      <c r="G209" s="222"/>
      <c r="H209" s="222"/>
    </row>
    <row r="210" spans="3:8" ht="12.75">
      <c r="C210" s="222"/>
      <c r="D210" s="222"/>
      <c r="E210" s="222"/>
      <c r="F210" s="222"/>
      <c r="G210" s="222"/>
      <c r="H210" s="222"/>
    </row>
    <row r="211" spans="3:8" ht="12.75">
      <c r="C211" s="222"/>
      <c r="D211" s="222"/>
      <c r="E211" s="222"/>
      <c r="F211" s="222"/>
      <c r="G211" s="222"/>
      <c r="H211" s="222"/>
    </row>
    <row r="212" spans="3:8" ht="12.75">
      <c r="C212" s="222"/>
      <c r="D212" s="222"/>
      <c r="E212" s="222"/>
      <c r="F212" s="222"/>
      <c r="G212" s="222"/>
      <c r="H212" s="222"/>
    </row>
    <row r="213" spans="3:8" ht="12.75">
      <c r="C213" s="222"/>
      <c r="D213" s="222"/>
      <c r="E213" s="222"/>
      <c r="F213" s="222"/>
      <c r="G213" s="222"/>
      <c r="H213" s="222"/>
    </row>
    <row r="214" spans="3:8" ht="12.75">
      <c r="C214" s="222"/>
      <c r="D214" s="222"/>
      <c r="E214" s="222"/>
      <c r="F214" s="222"/>
      <c r="G214" s="222"/>
      <c r="H214" s="222"/>
    </row>
    <row r="215" spans="3:8" ht="12.75">
      <c r="C215" s="222"/>
      <c r="D215" s="222"/>
      <c r="E215" s="222"/>
      <c r="F215" s="222"/>
      <c r="G215" s="222"/>
      <c r="H215" s="222"/>
    </row>
    <row r="216" spans="3:8" ht="12.75">
      <c r="C216" s="222"/>
      <c r="D216" s="222"/>
      <c r="E216" s="222"/>
      <c r="F216" s="222"/>
      <c r="G216" s="222"/>
      <c r="H216" s="222"/>
    </row>
    <row r="217" spans="3:8" ht="12.75">
      <c r="C217" s="222"/>
      <c r="D217" s="222"/>
      <c r="E217" s="222"/>
      <c r="F217" s="222"/>
      <c r="G217" s="222"/>
      <c r="H217" s="222"/>
    </row>
    <row r="218" spans="3:8" ht="12.75">
      <c r="C218" s="222"/>
      <c r="D218" s="222"/>
      <c r="E218" s="222"/>
      <c r="F218" s="222"/>
      <c r="G218" s="222"/>
      <c r="H218" s="222"/>
    </row>
  </sheetData>
  <mergeCells count="17">
    <mergeCell ref="A1:B2"/>
    <mergeCell ref="A5:H5"/>
    <mergeCell ref="A7:A8"/>
    <mergeCell ref="B7:B8"/>
    <mergeCell ref="C7:C8"/>
    <mergeCell ref="D7:H7"/>
    <mergeCell ref="A9:H9"/>
    <mergeCell ref="A10:A15"/>
    <mergeCell ref="A17:A22"/>
    <mergeCell ref="A24:A29"/>
    <mergeCell ref="A51:A54"/>
    <mergeCell ref="A55:A59"/>
    <mergeCell ref="A50:H50"/>
    <mergeCell ref="A32:H32"/>
    <mergeCell ref="A33:A35"/>
    <mergeCell ref="A40:H40"/>
    <mergeCell ref="A41:A4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2011-01-03T12:30:15Z</cp:lastPrinted>
  <dcterms:created xsi:type="dcterms:W3CDTF">2010-12-28T17:33:53Z</dcterms:created>
  <dcterms:modified xsi:type="dcterms:W3CDTF">2011-01-03T12:31:04Z</dcterms:modified>
  <cp:category/>
  <cp:version/>
  <cp:contentType/>
  <cp:contentStatus/>
</cp:coreProperties>
</file>