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698" activeTab="5"/>
  </bookViews>
  <sheets>
    <sheet name="załącznik nr 1" sheetId="1" r:id="rId1"/>
    <sheet name="załacznik nr 2" sheetId="2" r:id="rId2"/>
    <sheet name="załącznik nr 3" sheetId="3" r:id="rId3"/>
    <sheet name="załacznik nr 4" sheetId="4" r:id="rId4"/>
    <sheet name="załacznik nr 5" sheetId="5" r:id="rId5"/>
    <sheet name="załącznik nr 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<sst xmlns="http://schemas.openxmlformats.org/spreadsheetml/2006/main" count="255" uniqueCount="195">
  <si>
    <t>Gospodarka gruntami i nieruchomościami</t>
  </si>
  <si>
    <t>Kultura i ochrona dziedzictwa narodowego</t>
  </si>
  <si>
    <t>Otrzymane spadki, zapisy i darowizny w postaci pieniężnej</t>
  </si>
  <si>
    <t>Działalność usługowa</t>
  </si>
  <si>
    <t>Pomoc społeczna</t>
  </si>
  <si>
    <t>Transport i łączność</t>
  </si>
  <si>
    <t>Filharmonie, orkiestry, chóry i kapele</t>
  </si>
  <si>
    <t>Ośrodki pomocy społecznej</t>
  </si>
  <si>
    <t>Treść</t>
  </si>
  <si>
    <t>Dział</t>
  </si>
  <si>
    <t>Drogi publiczne gminne</t>
  </si>
  <si>
    <t>Wpływy z różnych dochodów</t>
  </si>
  <si>
    <t>Wpływy z różnych opłat</t>
  </si>
  <si>
    <t>Paragraf</t>
  </si>
  <si>
    <t>Plany zagospodarowania przestrzennego</t>
  </si>
  <si>
    <t>Gospodarka mieszkaniowa</t>
  </si>
  <si>
    <t>Pozostała działalność</t>
  </si>
  <si>
    <t>Zwiększenia</t>
  </si>
  <si>
    <t>Administracja publiczna</t>
  </si>
  <si>
    <t>Rolnictwo i łowiectwo</t>
  </si>
  <si>
    <t>Razem</t>
  </si>
  <si>
    <t>Rozdział</t>
  </si>
  <si>
    <t>Zmniejszenia</t>
  </si>
  <si>
    <t>Pozostałe odsetki</t>
  </si>
  <si>
    <t>Załącznik Nr 1 do Uchwały Rady Gminy Chojnów</t>
  </si>
  <si>
    <t>DOCHODY</t>
  </si>
  <si>
    <t>Przychody z zaciągniętych pożyczek i kredytów na rynku krajowym</t>
  </si>
  <si>
    <t>RAZEM</t>
  </si>
  <si>
    <t>Wpływy z tytułu przekształcenia prawa użytkowania wieczystego przysługującego osobom fizycznym w prawo własności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</si>
  <si>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</si>
  <si>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</si>
  <si>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Świadczenia rodzinne, zaliczka alimentacyjna oraz składki na ubezpieczenia emerytalne i rentowe z ubezpieczenia społecznego</t>
  </si>
  <si>
    <t>Dochody jednostek samorządu terytorialnego związane z realizacją zadań z zakresu administracji rządowej  oraz innych zadań zleconych ustawami</t>
  </si>
  <si>
    <t>Dotacje rozwojowe oraz środki na finansowanie Wspólnej Polityki Rolnej</t>
  </si>
  <si>
    <t>Wpływy z tytułu pomocy finansowej udzielanej między jednostkami samorządu terytorialnego na dofinansowanie własnych zadań bieżących</t>
  </si>
  <si>
    <t>Załącznik Nr 16 do Uchwały Rady Gminy w Chojnowie Nr XXIX/180/2008                                     z dnia 18 grudnia 2008</t>
  </si>
  <si>
    <t xml:space="preserve">Sołectwo </t>
  </si>
  <si>
    <t>Ilość mieszkańców</t>
  </si>
  <si>
    <t>Kwota funduszu</t>
  </si>
  <si>
    <t>Biała</t>
  </si>
  <si>
    <t>Biskupin</t>
  </si>
  <si>
    <t>Budziwojów</t>
  </si>
  <si>
    <t>Czernikowice</t>
  </si>
  <si>
    <t>Dobroszów</t>
  </si>
  <si>
    <t xml:space="preserve">Goliszów </t>
  </si>
  <si>
    <t>Gołaczów</t>
  </si>
  <si>
    <t>Gołocin Pawlikowice</t>
  </si>
  <si>
    <t>Groble</t>
  </si>
  <si>
    <t>Jaroszówka</t>
  </si>
  <si>
    <t>Jerzmanowice</t>
  </si>
  <si>
    <t>Konradówka Piotrowice</t>
  </si>
  <si>
    <t xml:space="preserve">Krzywa </t>
  </si>
  <si>
    <t>Michów</t>
  </si>
  <si>
    <t>Niedźwiedzice</t>
  </si>
  <si>
    <t>Okmiany</t>
  </si>
  <si>
    <t>Osetnica</t>
  </si>
  <si>
    <t>Rokitki</t>
  </si>
  <si>
    <t>Stary Łom</t>
  </si>
  <si>
    <t>Strupice</t>
  </si>
  <si>
    <t>Witków</t>
  </si>
  <si>
    <t>Zamienice</t>
  </si>
  <si>
    <t>Planowane środki finansowe na potrzeby sołectw w roku 2009                                                                                            Dział 750 rozdział 75095 paragrafy 4210, 4270, 4260,4300</t>
  </si>
  <si>
    <t>Załącznik nr 9</t>
  </si>
  <si>
    <t>do Uchwały Rady Gminy w Chojnowie</t>
  </si>
  <si>
    <t xml:space="preserve">DOTACJA PODMIOTOWA I INWESTYCYJNA Z BUDŻETU DLA INSTYTUCJI KULTURY - BIBLIOTEKI </t>
  </si>
  <si>
    <t>LP</t>
  </si>
  <si>
    <t>TREŚĆ</t>
  </si>
  <si>
    <t>KWOTA</t>
  </si>
  <si>
    <t>1.</t>
  </si>
  <si>
    <t>WYNAGRODZENIA I POCHODNE</t>
  </si>
  <si>
    <t>2.</t>
  </si>
  <si>
    <t>ZAKUP MATERIAŁÓW I WYPOSAŻENIA</t>
  </si>
  <si>
    <t>3.</t>
  </si>
  <si>
    <t>ZAKUP POMOCY NAUKOWYCH I DYDAKTYCZNYCH</t>
  </si>
  <si>
    <t>4.</t>
  </si>
  <si>
    <t>ZAKUP USŁUG REMONTOWYCH I POZOSTAŁYCH</t>
  </si>
  <si>
    <t>5.</t>
  </si>
  <si>
    <t>USŁUGI TELEKOMUNIKACYJNE I POCZTOWE</t>
  </si>
  <si>
    <t>6.</t>
  </si>
  <si>
    <t>ZAKUP ENERGII</t>
  </si>
  <si>
    <t>7.</t>
  </si>
  <si>
    <t>PODRÓŻE SŁUŻBOWE KRAJOWE</t>
  </si>
  <si>
    <t>8.</t>
  </si>
  <si>
    <t>ODPIS NA ZAKŁADOWY FUNDUSZ ŚWIADCZEŃ SOCJALNYCH</t>
  </si>
  <si>
    <t>9.</t>
  </si>
  <si>
    <t>PODATEK OD NIERUCHOMOŚCI</t>
  </si>
  <si>
    <t>WYKONANIE  BUDOWY PUNKTU BIBLIOTECZNEGO Z ZAPLECZEM SZKOLENIOWO - WARSZTATOWYM</t>
  </si>
  <si>
    <t xml:space="preserve">Załącznik Nr 11 do Uchwały Rady Gminy w Chojnowie  </t>
  </si>
  <si>
    <t xml:space="preserve">PLAN PRZYCHODÓW I WYDATKÓW </t>
  </si>
  <si>
    <t>Gospodarstwa Pomocniczego Urzędu Gminy w Chojnowie z/s w Piotrowicach na rok 2009</t>
  </si>
  <si>
    <t>Plan przychodów na rok 2009</t>
  </si>
  <si>
    <t>Stan środków obrotowychna początek roku</t>
  </si>
  <si>
    <t>§ 0830</t>
  </si>
  <si>
    <t>Wpływy z usług</t>
  </si>
  <si>
    <t>Pozostałe przychody</t>
  </si>
  <si>
    <t>Plan wydatków na rok 2009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</si>
  <si>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</si>
  <si>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</si>
  <si>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</si>
  <si>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</si>
  <si>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</si>
  <si>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</si>
  <si>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</si>
  <si>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</si>
  <si>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</si>
  <si>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</si>
  <si>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</si>
  <si>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</si>
  <si>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</si>
  <si>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</si>
  <si>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4220</t>
  </si>
  <si>
    <t>Zakup środków żywności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</si>
  <si>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</si>
  <si>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</si>
  <si>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</si>
  <si>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</si>
  <si>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</si>
  <si>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</si>
  <si>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</si>
  <si>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pozostałych.</t>
  </si>
  <si>
    <t>§ 4370</t>
  </si>
  <si>
    <t>Opłaty z tytułu zakupu usług telekomunikacyjnych telefonii stacjonarnej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</si>
  <si>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</si>
  <si>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</si>
  <si>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</si>
  <si>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</si>
  <si>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</si>
  <si>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</si>
  <si>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</si>
  <si>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</si>
  <si>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4520</t>
  </si>
  <si>
    <t>Opłaty na rzecz budżetu państwa</t>
  </si>
  <si>
    <t>§ 4530</t>
  </si>
  <si>
    <t>Podatek od towarów i usług VAT</t>
  </si>
  <si>
    <t>§ 4720</t>
  </si>
  <si>
    <t>Amortyzacja</t>
  </si>
  <si>
    <t>§ 4740</t>
  </si>
  <si>
    <t>Zakup materiałów papierniczych do sprzetu drukarskiego i urządzeń kserograficznych.</t>
  </si>
  <si>
    <t>§ 4750</t>
  </si>
  <si>
    <t>Zakup akcesoriów komupterowych, w tym programów i licencji.</t>
  </si>
  <si>
    <t>Pozostałe koszty</t>
  </si>
  <si>
    <t>Stan środków obrotowych na koniec roku</t>
  </si>
  <si>
    <t>Nr XXIX/180/2008 z dnia 18 grudnia 2008</t>
  </si>
  <si>
    <t>§ 4680</t>
  </si>
  <si>
    <t>Odsetki od nieterminowych wpłat podatku od towarów i usług (VAT)</t>
  </si>
  <si>
    <t>Zakup materiałów i wyposażenia</t>
  </si>
  <si>
    <t>Zakup usług remontowych</t>
  </si>
  <si>
    <t>Zakup usług pozostałych</t>
  </si>
  <si>
    <t>Urzędy gmin (miast i miast na prawach powiatu)</t>
  </si>
  <si>
    <t>Bezpieczeństwo publiczne i ochrona przeciwpożarowa</t>
  </si>
  <si>
    <t>Ochotnicze straże pożarne</t>
  </si>
  <si>
    <t>Gospodarka komunalna i ochrona środowiska</t>
  </si>
  <si>
    <t>Oczyszczanie miast i wsi</t>
  </si>
  <si>
    <t>Wydatki inwestycyjne jednostek budżetowych</t>
  </si>
  <si>
    <t>Wydatki na zakupy inwestycyjne jednostek budżetowych</t>
  </si>
  <si>
    <t>Biblioteki</t>
  </si>
  <si>
    <t>Załącznik Nr 2 do Uchwały Rady Gminy Chojnów</t>
  </si>
  <si>
    <t>WYDATKI</t>
  </si>
  <si>
    <t>Opłaty z tytułu zakupu usług telekomunikacyjnych telefonii komórkowej</t>
  </si>
  <si>
    <t xml:space="preserve">Urzędy naczelnych organów władzy państwowej, kontroli i ochrony prawa. </t>
  </si>
  <si>
    <t>Urzędy naczelnych organów władzy państwowej, kontroli i ochrony prawa oraz sądownictwa</t>
  </si>
  <si>
    <t>Dotacja podmiotowa z budżetu dla samorządowej instytucji kultury</t>
  </si>
  <si>
    <t>Załącznik Nr 4</t>
  </si>
  <si>
    <t>D O C H O D Y    I     W Y D A T K I</t>
  </si>
  <si>
    <t>związane z realizacją zadań zleconych</t>
  </si>
  <si>
    <t>w zł.</t>
  </si>
  <si>
    <t>Wyszczególnienie</t>
  </si>
  <si>
    <t>§</t>
  </si>
  <si>
    <t>Dochody</t>
  </si>
  <si>
    <t>Wydatki</t>
  </si>
  <si>
    <t>Ogółem</t>
  </si>
  <si>
    <t>Wynagrodzenia</t>
  </si>
  <si>
    <t>Pochodne</t>
  </si>
  <si>
    <t>Zasiłki</t>
  </si>
  <si>
    <t>Pozostałe</t>
  </si>
  <si>
    <t>Urząd Wojewódzki</t>
  </si>
  <si>
    <t>Urzędy Naczelnych Organów Władzy</t>
  </si>
  <si>
    <t>Obrona Cywilna</t>
  </si>
  <si>
    <t>Świadczenia rodzinne oraz składki na ubezp.em.rent.z ubezp. Społ.</t>
  </si>
  <si>
    <t>85213</t>
  </si>
  <si>
    <t>Składki na ubezpieczenie zdrowotne</t>
  </si>
  <si>
    <t>85214</t>
  </si>
  <si>
    <t>Zasiłki i pomoc w naturze oraz składki na ubezpieczenia społeczne</t>
  </si>
  <si>
    <t>O G Ó Ł E M:</t>
  </si>
  <si>
    <t xml:space="preserve">DOCHODY Z ZAKRESU ADMINISTRACJI RZĄDOWEJ </t>
  </si>
  <si>
    <r>
      <t>75011</t>
    </r>
    <r>
      <rPr>
        <sz val="10"/>
        <rFont val="Arial"/>
        <family val="0"/>
      </rPr>
      <t xml:space="preserve"> Administracja państwowa       § 0690 </t>
    </r>
  </si>
  <si>
    <t>§ 2360</t>
  </si>
  <si>
    <r>
      <t>85212</t>
    </r>
    <r>
      <rPr>
        <sz val="10"/>
        <rFont val="Arial"/>
        <family val="0"/>
      </rPr>
      <t xml:space="preserve"> Pomoc społeczna    § 0970</t>
    </r>
  </si>
  <si>
    <t>Nr XXXIII/198/2009 z dnia 30 marca 2009 r.</t>
  </si>
  <si>
    <t xml:space="preserve">Załącznik Nr 3 do Uchwały Rady Gminy Chojnów </t>
  </si>
  <si>
    <t xml:space="preserve">Załącznik Nr 4 do Uchwały Rady Gminy Chojnów </t>
  </si>
  <si>
    <t xml:space="preserve"> Nr XXXIII/198/2009 z dnia 30 marca 2009r.</t>
  </si>
  <si>
    <t>Załącznik Nr 5 do Uchwały Rady Gminy Chojnów</t>
  </si>
  <si>
    <t xml:space="preserve"> Nr XXXIII/198/2009 z dnia 30 marca 2009 r.</t>
  </si>
  <si>
    <t>Załącznik Nr 6 do Uchwały Rady Gminy Chojnów Nr XXXIII/198/2009 z dnia 30 marca 2009 r.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</si>
</sst>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?,??0.00"/>
    <numFmt numFmtId="174" formatCode="?,??0.00"/>
    <numFmt numFmtId="175" formatCode="00000"/>
    <numFmt numFmtId="176" formatCode="?,???,??0.00"/>
    <numFmt numFmtId="177" formatCode="0000"/>
    <numFmt numFmtId="178" formatCode="???"/>
    <numFmt numFmtId="179" formatCode="?????"/>
    <numFmt numFmtId="180" formatCode="??,??0.00"/>
    <numFmt numFmtId="181" formatCode="???,??0.00"/>
    <numFmt numFmtId="182" formatCode="??0.00"/>
    <numFmt numFmtId="183" formatCode="?0.00"/>
    <numFmt numFmtId="184" formatCode="?"/>
    <numFmt numFmtId="185" formatCode="????"/>
    <numFmt numFmtId="186" formatCode="_-* #,##0\ _z_ł_-;\-* #,##0\ _z_ł_-;_-* &quot;-&quot;??\ _z_ł_-;_-@_-"/>
    <numFmt numFmtId="187" formatCode="_-* #,##0.0\ _z_ł_-;\-* #,##0.0\ _z_ł_-;_-* &quot;-&quot;??\ _z_ł_-;_-@_-"/>
    <numFmt numFmtId="188" formatCode="\-??0.00;\-??0.00"/>
    <numFmt numFmtId="189" formatCode="\-?0.00;\-?0.00"/>
    <numFmt numFmtId="190" formatCode="\-?,??0.00;\-?,??0.00"/>
    <numFmt numFmtId="191" formatCode="\-0.00;\-0.00"/>
    <numFmt numFmtId="192" formatCode="\-??,??0.00;\-??,??0.00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84" fontId="1" fillId="0" borderId="0" xfId="0" applyNumberFormat="1" applyFont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3" fontId="8" fillId="0" borderId="4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/>
    </xf>
    <xf numFmtId="43" fontId="9" fillId="2" borderId="6" xfId="0" applyNumberFormat="1" applyFont="1" applyFill="1" applyBorder="1" applyAlignment="1">
      <alignment vertical="center"/>
    </xf>
    <xf numFmtId="43" fontId="9" fillId="2" borderId="7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2" borderId="8" xfId="0" applyFont="1" applyFill="1" applyBorder="1" applyAlignment="1">
      <alignment vertical="center"/>
    </xf>
    <xf numFmtId="43" fontId="7" fillId="2" borderId="9" xfId="0" applyNumberFormat="1" applyFont="1" applyFill="1" applyBorder="1" applyAlignment="1">
      <alignment vertical="center"/>
    </xf>
    <xf numFmtId="43" fontId="8" fillId="2" borderId="10" xfId="0" applyNumberFormat="1" applyFont="1" applyFill="1" applyBorder="1" applyAlignment="1">
      <alignment vertical="center"/>
    </xf>
    <xf numFmtId="174" fontId="8" fillId="2" borderId="1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2" fontId="5" fillId="3" borderId="12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justify" vertical="center" wrapText="1"/>
    </xf>
    <xf numFmtId="2" fontId="5" fillId="3" borderId="13" xfId="0" applyNumberFormat="1" applyFont="1" applyFill="1" applyBorder="1" applyAlignment="1">
      <alignment vertical="center"/>
    </xf>
    <xf numFmtId="174" fontId="5" fillId="3" borderId="14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175" fontId="5" fillId="4" borderId="1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justify" vertical="center" wrapText="1"/>
    </xf>
    <xf numFmtId="2" fontId="5" fillId="4" borderId="13" xfId="0" applyNumberFormat="1" applyFont="1" applyFill="1" applyBorder="1" applyAlignment="1">
      <alignment vertical="center"/>
    </xf>
    <xf numFmtId="174" fontId="5" fillId="4" borderId="14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  <xf numFmtId="2" fontId="4" fillId="0" borderId="13" xfId="0" applyNumberFormat="1" applyFont="1" applyBorder="1" applyAlignment="1">
      <alignment vertical="center"/>
    </xf>
    <xf numFmtId="174" fontId="4" fillId="0" borderId="14" xfId="0" applyNumberFormat="1" applyFont="1" applyBorder="1" applyAlignment="1">
      <alignment vertical="center"/>
    </xf>
    <xf numFmtId="178" fontId="5" fillId="3" borderId="12" xfId="0" applyNumberFormat="1" applyFont="1" applyFill="1" applyBorder="1" applyAlignment="1">
      <alignment horizontal="center" vertical="center"/>
    </xf>
    <xf numFmtId="179" fontId="5" fillId="4" borderId="13" xfId="0" applyNumberFormat="1" applyFont="1" applyFill="1" applyBorder="1" applyAlignment="1">
      <alignment horizontal="center" vertical="center"/>
    </xf>
    <xf numFmtId="182" fontId="5" fillId="3" borderId="14" xfId="0" applyNumberFormat="1" applyFont="1" applyFill="1" applyBorder="1" applyAlignment="1">
      <alignment vertical="center"/>
    </xf>
    <xf numFmtId="182" fontId="5" fillId="4" borderId="14" xfId="0" applyNumberFormat="1" applyFont="1" applyFill="1" applyBorder="1" applyAlignment="1">
      <alignment vertical="center"/>
    </xf>
    <xf numFmtId="183" fontId="4" fillId="0" borderId="14" xfId="0" applyNumberFormat="1" applyFont="1" applyBorder="1" applyAlignment="1">
      <alignment vertical="center"/>
    </xf>
    <xf numFmtId="182" fontId="4" fillId="0" borderId="14" xfId="0" applyNumberFormat="1" applyFont="1" applyBorder="1" applyAlignment="1">
      <alignment vertical="center"/>
    </xf>
    <xf numFmtId="183" fontId="5" fillId="3" borderId="14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179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vertical="center"/>
    </xf>
    <xf numFmtId="183" fontId="5" fillId="0" borderId="14" xfId="0" applyNumberFormat="1" applyFont="1" applyBorder="1" applyAlignment="1">
      <alignment vertical="center"/>
    </xf>
    <xf numFmtId="174" fontId="5" fillId="0" borderId="14" xfId="0" applyNumberFormat="1" applyFont="1" applyBorder="1" applyAlignment="1">
      <alignment vertical="center"/>
    </xf>
    <xf numFmtId="185" fontId="5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top"/>
    </xf>
    <xf numFmtId="0" fontId="5" fillId="2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2" fontId="5" fillId="0" borderId="4" xfId="0" applyNumberFormat="1" applyFont="1" applyBorder="1" applyAlignment="1">
      <alignment vertical="center"/>
    </xf>
    <xf numFmtId="180" fontId="5" fillId="0" borderId="17" xfId="0" applyNumberFormat="1" applyFont="1" applyBorder="1" applyAlignment="1">
      <alignment vertical="center"/>
    </xf>
    <xf numFmtId="185" fontId="5" fillId="0" borderId="1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vertical="center"/>
    </xf>
    <xf numFmtId="174" fontId="4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justify" vertical="center"/>
    </xf>
    <xf numFmtId="186" fontId="11" fillId="0" borderId="23" xfId="0" applyNumberFormat="1" applyFont="1" applyBorder="1" applyAlignment="1">
      <alignment vertical="center"/>
    </xf>
    <xf numFmtId="0" fontId="11" fillId="0" borderId="24" xfId="0" applyFont="1" applyBorder="1" applyAlignment="1">
      <alignment horizontal="justify" vertical="center"/>
    </xf>
    <xf numFmtId="186" fontId="11" fillId="0" borderId="25" xfId="0" applyNumberFormat="1" applyFont="1" applyBorder="1" applyAlignment="1">
      <alignment vertical="center"/>
    </xf>
    <xf numFmtId="0" fontId="6" fillId="0" borderId="19" xfId="0" applyFont="1" applyBorder="1" applyAlignment="1">
      <alignment horizontal="justify" vertical="center"/>
    </xf>
    <xf numFmtId="186" fontId="6" fillId="0" borderId="20" xfId="0" applyNumberFormat="1" applyFont="1" applyBorder="1" applyAlignment="1">
      <alignment vertical="center"/>
    </xf>
    <xf numFmtId="186" fontId="11" fillId="0" borderId="26" xfId="0" applyNumberFormat="1" applyFont="1" applyBorder="1" applyAlignment="1">
      <alignment vertical="center"/>
    </xf>
    <xf numFmtId="186" fontId="11" fillId="0" borderId="27" xfId="0" applyNumberFormat="1" applyFont="1" applyBorder="1" applyAlignment="1">
      <alignment vertical="center"/>
    </xf>
    <xf numFmtId="186" fontId="6" fillId="0" borderId="21" xfId="0" applyNumberFormat="1" applyFont="1" applyBorder="1" applyAlignment="1">
      <alignment vertical="center"/>
    </xf>
    <xf numFmtId="0" fontId="12" fillId="0" borderId="0" xfId="0" applyFont="1" applyAlignment="1">
      <alignment horizontal="right" indent="15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33" xfId="0" applyFont="1" applyBorder="1" applyAlignment="1">
      <alignment horizontal="center" wrapText="1"/>
    </xf>
    <xf numFmtId="41" fontId="6" fillId="0" borderId="34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justify" vertical="center"/>
    </xf>
    <xf numFmtId="41" fontId="0" fillId="0" borderId="35" xfId="0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6" fillId="0" borderId="37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86" fontId="0" fillId="0" borderId="0" xfId="0" applyNumberFormat="1" applyAlignment="1">
      <alignment/>
    </xf>
    <xf numFmtId="0" fontId="7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justify" vertical="center" wrapText="1"/>
    </xf>
    <xf numFmtId="186" fontId="0" fillId="0" borderId="40" xfId="0" applyNumberFormat="1" applyBorder="1" applyAlignment="1">
      <alignment/>
    </xf>
    <xf numFmtId="0" fontId="16" fillId="0" borderId="23" xfId="0" applyFont="1" applyBorder="1" applyAlignment="1">
      <alignment horizontal="justify" vertical="center" wrapText="1"/>
    </xf>
    <xf numFmtId="186" fontId="0" fillId="0" borderId="35" xfId="0" applyNumberFormat="1" applyBorder="1" applyAlignment="1">
      <alignment/>
    </xf>
    <xf numFmtId="0" fontId="17" fillId="0" borderId="23" xfId="0" applyFont="1" applyBorder="1" applyAlignment="1">
      <alignment horizontal="justify" vertical="center" wrapText="1"/>
    </xf>
    <xf numFmtId="186" fontId="0" fillId="0" borderId="36" xfId="0" applyNumberFormat="1" applyBorder="1" applyAlignment="1">
      <alignment/>
    </xf>
    <xf numFmtId="186" fontId="7" fillId="0" borderId="36" xfId="0" applyNumberFormat="1" applyFont="1" applyBorder="1" applyAlignment="1">
      <alignment/>
    </xf>
    <xf numFmtId="186" fontId="6" fillId="0" borderId="3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88" fontId="5" fillId="3" borderId="13" xfId="0" applyNumberFormat="1" applyFont="1" applyFill="1" applyBorder="1" applyAlignment="1">
      <alignment vertical="center"/>
    </xf>
    <xf numFmtId="188" fontId="5" fillId="4" borderId="13" xfId="0" applyNumberFormat="1" applyFont="1" applyFill="1" applyBorder="1" applyAlignment="1">
      <alignment vertical="center"/>
    </xf>
    <xf numFmtId="188" fontId="4" fillId="0" borderId="13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189" fontId="4" fillId="0" borderId="13" xfId="0" applyNumberFormat="1" applyFont="1" applyBorder="1" applyAlignment="1">
      <alignment vertical="center"/>
    </xf>
    <xf numFmtId="190" fontId="5" fillId="3" borderId="13" xfId="0" applyNumberFormat="1" applyFont="1" applyFill="1" applyBorder="1" applyAlignment="1">
      <alignment vertical="center"/>
    </xf>
    <xf numFmtId="180" fontId="5" fillId="3" borderId="14" xfId="0" applyNumberFormat="1" applyFont="1" applyFill="1" applyBorder="1" applyAlignment="1">
      <alignment vertical="center"/>
    </xf>
    <xf numFmtId="190" fontId="5" fillId="0" borderId="13" xfId="0" applyNumberFormat="1" applyFont="1" applyBorder="1" applyAlignment="1">
      <alignment vertical="center"/>
    </xf>
    <xf numFmtId="190" fontId="4" fillId="0" borderId="13" xfId="0" applyNumberFormat="1" applyFont="1" applyBorder="1" applyAlignment="1">
      <alignment vertical="center"/>
    </xf>
    <xf numFmtId="191" fontId="5" fillId="3" borderId="13" xfId="0" applyNumberFormat="1" applyFont="1" applyFill="1" applyBorder="1" applyAlignment="1">
      <alignment vertical="center"/>
    </xf>
    <xf numFmtId="2" fontId="5" fillId="3" borderId="14" xfId="0" applyNumberFormat="1" applyFont="1" applyFill="1" applyBorder="1" applyAlignment="1">
      <alignment vertical="center"/>
    </xf>
    <xf numFmtId="191" fontId="5" fillId="0" borderId="13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191" fontId="4" fillId="0" borderId="13" xfId="0" applyNumberFormat="1" applyFont="1" applyBorder="1" applyAlignment="1">
      <alignment vertical="center"/>
    </xf>
    <xf numFmtId="190" fontId="5" fillId="4" borderId="13" xfId="0" applyNumberFormat="1" applyFont="1" applyFill="1" applyBorder="1" applyAlignment="1">
      <alignment vertical="center"/>
    </xf>
    <xf numFmtId="192" fontId="5" fillId="3" borderId="13" xfId="0" applyNumberFormat="1" applyFont="1" applyFill="1" applyBorder="1" applyAlignment="1">
      <alignment vertical="center"/>
    </xf>
    <xf numFmtId="192" fontId="5" fillId="4" borderId="13" xfId="0" applyNumberFormat="1" applyFont="1" applyFill="1" applyBorder="1" applyAlignment="1">
      <alignment vertical="center"/>
    </xf>
    <xf numFmtId="180" fontId="5" fillId="4" borderId="14" xfId="0" applyNumberFormat="1" applyFont="1" applyFill="1" applyBorder="1" applyAlignment="1">
      <alignment vertical="center"/>
    </xf>
    <xf numFmtId="192" fontId="4" fillId="0" borderId="13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192" fontId="5" fillId="0" borderId="4" xfId="0" applyNumberFormat="1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3" fontId="21" fillId="2" borderId="43" xfId="0" applyNumberFormat="1" applyFont="1" applyFill="1" applyBorder="1" applyAlignment="1">
      <alignment vertical="center"/>
    </xf>
    <xf numFmtId="3" fontId="21" fillId="2" borderId="41" xfId="0" applyNumberFormat="1" applyFont="1" applyFill="1" applyBorder="1" applyAlignment="1">
      <alignment vertical="center"/>
    </xf>
    <xf numFmtId="3" fontId="21" fillId="2" borderId="23" xfId="0" applyNumberFormat="1" applyFont="1" applyFill="1" applyBorder="1" applyAlignment="1">
      <alignment vertical="center"/>
    </xf>
    <xf numFmtId="3" fontId="21" fillId="2" borderId="42" xfId="0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3" fontId="0" fillId="0" borderId="43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0" fontId="21" fillId="2" borderId="23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6" fillId="0" borderId="4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3" fontId="16" fillId="0" borderId="43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3" fontId="16" fillId="0" borderId="42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23" fillId="2" borderId="47" xfId="0" applyFont="1" applyFill="1" applyBorder="1" applyAlignment="1">
      <alignment vertical="center"/>
    </xf>
    <xf numFmtId="3" fontId="22" fillId="2" borderId="48" xfId="0" applyNumberFormat="1" applyFont="1" applyFill="1" applyBorder="1" applyAlignment="1">
      <alignment vertical="center"/>
    </xf>
    <xf numFmtId="3" fontId="22" fillId="2" borderId="49" xfId="0" applyNumberFormat="1" applyFont="1" applyFill="1" applyBorder="1" applyAlignment="1">
      <alignment vertical="center"/>
    </xf>
    <xf numFmtId="3" fontId="22" fillId="2" borderId="47" xfId="0" applyNumberFormat="1" applyFont="1" applyFill="1" applyBorder="1" applyAlignment="1">
      <alignment vertical="center"/>
    </xf>
    <xf numFmtId="3" fontId="22" fillId="2" borderId="5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21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5" fillId="2" borderId="52" xfId="0" applyNumberFormat="1" applyFont="1" applyFill="1" applyBorder="1" applyAlignment="1">
      <alignment horizontal="justify" vertical="center" wrapText="1"/>
    </xf>
    <xf numFmtId="49" fontId="5" fillId="2" borderId="53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22" fillId="2" borderId="49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21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7" xfId="0" applyFont="1" applyBorder="1" applyAlignment="1">
      <alignment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7" fillId="0" borderId="69" xfId="0" applyFont="1" applyBorder="1" applyAlignment="1">
      <alignment horizontal="justify" vertical="center"/>
    </xf>
    <xf numFmtId="0" fontId="7" fillId="0" borderId="65" xfId="0" applyFont="1" applyBorder="1" applyAlignment="1">
      <alignment horizontal="justify" vertical="center"/>
    </xf>
    <xf numFmtId="0" fontId="7" fillId="0" borderId="69" xfId="0" applyFont="1" applyBorder="1" applyAlignment="1">
      <alignment horizontal="justify" vertical="center"/>
    </xf>
    <xf numFmtId="0" fontId="7" fillId="0" borderId="65" xfId="0" applyFont="1" applyBorder="1" applyAlignment="1">
      <alignment horizontal="justify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justify" vertical="center"/>
    </xf>
    <xf numFmtId="0" fontId="7" fillId="0" borderId="76" xfId="0" applyFont="1" applyBorder="1" applyAlignment="1">
      <alignment horizontal="justify" vertical="center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2</xdr:col>
      <xdr:colOff>228600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3982700"/>
          <a:ext cx="1019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zet\BUD&#379;ET%202006\PROWIZORIUM%202006\zalaczniki_do_budze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8">
          <cell r="C18" t="str">
            <v>ADMINISTRACJA PUBLICZNA</v>
          </cell>
        </row>
        <row r="19">
          <cell r="C19" t="str">
            <v>URZĘDY NACZELNYCH ORGANÓW WŁADZY PAŃSTWOWEJ, KONTROLI I OCHRONY PRAWA ORAZ SĄDOWNICTWA</v>
          </cell>
        </row>
        <row r="21">
          <cell r="C21" t="str">
            <v>BEZPIECZEŃSTWO PUBLICZNE I OCHRONA PRZECIWPOŻAROWA</v>
          </cell>
        </row>
        <row r="27">
          <cell r="C27" t="str">
            <v>POMOC SPOŁECZNA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60" workbookViewId="0" topLeftCell="A1">
      <selection activeCell="A3" sqref="A3:F3"/>
    </sheetView>
  </sheetViews>
  <sheetFormatPr defaultColWidth="9.140625" defaultRowHeight="19.5" customHeight="1"/>
  <cols>
    <col min="1" max="1" width="5.8515625" style="0" customWidth="1"/>
    <col min="2" max="2" width="7.421875" style="0" customWidth="1" collapsed="1"/>
    <col min="3" max="3" width="7.57421875" style="0" customWidth="1" collapsed="1"/>
    <col min="4" max="4" width="41.8515625" style="0" customWidth="1" collapsed="1"/>
    <col min="5" max="5" width="14.00390625" style="0" customWidth="1"/>
    <col min="6" max="6" width="14.140625" style="0" customWidth="1"/>
    <col min="7" max="7" width="13.140625" style="0" customWidth="1"/>
    <col min="8" max="8" width="9.57421875" style="0" customWidth="1"/>
  </cols>
  <sheetData>
    <row r="1" spans="1:6" ht="19.5" customHeight="1">
      <c r="A1" s="188" t="s">
        <v>24</v>
      </c>
      <c r="B1" s="188"/>
      <c r="C1" s="188"/>
      <c r="D1" s="188"/>
      <c r="E1" s="188"/>
      <c r="F1" s="189"/>
    </row>
    <row r="2" spans="1:6" ht="19.5" customHeight="1" thickBot="1">
      <c r="A2" s="190" t="s">
        <v>188</v>
      </c>
      <c r="B2" s="191"/>
      <c r="C2" s="191"/>
      <c r="D2" s="191"/>
      <c r="E2" s="191"/>
      <c r="F2" s="192"/>
    </row>
    <row r="3" spans="1:6" ht="23.25" customHeight="1" thickBot="1" thickTop="1">
      <c r="A3" s="193" t="s">
        <v>25</v>
      </c>
      <c r="B3" s="194"/>
      <c r="C3" s="194"/>
      <c r="D3" s="194"/>
      <c r="E3" s="194"/>
      <c r="F3" s="195"/>
    </row>
    <row r="4" spans="1:7" ht="19.5" customHeight="1" thickTop="1">
      <c r="A4" s="3" t="s">
        <v>9</v>
      </c>
      <c r="B4" s="4" t="s">
        <v>21</v>
      </c>
      <c r="C4" s="4" t="s">
        <v>13</v>
      </c>
      <c r="D4" s="5" t="s">
        <v>8</v>
      </c>
      <c r="E4" s="4" t="s">
        <v>22</v>
      </c>
      <c r="F4" s="6" t="s">
        <v>17</v>
      </c>
      <c r="G4" s="16"/>
    </row>
    <row r="5" spans="1:7" ht="19.5" customHeight="1">
      <c r="A5" s="18">
        <v>10</v>
      </c>
      <c r="B5" s="19"/>
      <c r="C5" s="19"/>
      <c r="D5" s="20" t="s">
        <v>19</v>
      </c>
      <c r="E5" s="21">
        <v>0</v>
      </c>
      <c r="F5" s="22">
        <v>1000</v>
      </c>
      <c r="G5" s="16"/>
    </row>
    <row r="6" spans="1:7" ht="19.5" customHeight="1">
      <c r="A6" s="23"/>
      <c r="B6" s="24">
        <v>1095</v>
      </c>
      <c r="C6" s="25"/>
      <c r="D6" s="26" t="s">
        <v>16</v>
      </c>
      <c r="E6" s="27">
        <v>0</v>
      </c>
      <c r="F6" s="28">
        <v>1000</v>
      </c>
      <c r="G6" s="16"/>
    </row>
    <row r="7" spans="1:7" ht="19.5" customHeight="1">
      <c r="A7" s="29"/>
      <c r="B7" s="30"/>
      <c r="C7" s="31">
        <v>690</v>
      </c>
      <c r="D7" s="32" t="s">
        <v>12</v>
      </c>
      <c r="E7" s="33">
        <v>0</v>
      </c>
      <c r="F7" s="34">
        <v>1000</v>
      </c>
      <c r="G7" s="16"/>
    </row>
    <row r="8" spans="1:7" ht="19.5" customHeight="1">
      <c r="A8" s="35">
        <v>600</v>
      </c>
      <c r="B8" s="19"/>
      <c r="C8" s="19"/>
      <c r="D8" s="20" t="s">
        <v>5</v>
      </c>
      <c r="E8" s="21">
        <v>0</v>
      </c>
      <c r="F8" s="22">
        <v>3000</v>
      </c>
      <c r="G8" s="16"/>
    </row>
    <row r="9" spans="1:7" ht="19.5" customHeight="1">
      <c r="A9" s="23"/>
      <c r="B9" s="36">
        <v>60016</v>
      </c>
      <c r="C9" s="25"/>
      <c r="D9" s="26" t="s">
        <v>10</v>
      </c>
      <c r="E9" s="27">
        <v>0</v>
      </c>
      <c r="F9" s="28">
        <v>3000</v>
      </c>
      <c r="G9" s="16"/>
    </row>
    <row r="10" spans="1:7" ht="19.5" customHeight="1">
      <c r="A10" s="29"/>
      <c r="B10" s="30"/>
      <c r="C10" s="31">
        <v>690</v>
      </c>
      <c r="D10" s="32" t="s">
        <v>12</v>
      </c>
      <c r="E10" s="33">
        <v>0</v>
      </c>
      <c r="F10" s="34">
        <v>3000</v>
      </c>
      <c r="G10" s="16"/>
    </row>
    <row r="11" spans="1:7" ht="19.5" customHeight="1">
      <c r="A11" s="35">
        <v>700</v>
      </c>
      <c r="B11" s="19"/>
      <c r="C11" s="19"/>
      <c r="D11" s="20" t="s">
        <v>15</v>
      </c>
      <c r="E11" s="21">
        <v>0</v>
      </c>
      <c r="F11" s="37">
        <v>560</v>
      </c>
      <c r="G11" s="16"/>
    </row>
    <row r="12" spans="1:7" ht="19.5" customHeight="1">
      <c r="A12" s="23"/>
      <c r="B12" s="36">
        <v>70005</v>
      </c>
      <c r="C12" s="25"/>
      <c r="D12" s="26" t="s">
        <v>0</v>
      </c>
      <c r="E12" s="27">
        <v>0</v>
      </c>
      <c r="F12" s="38">
        <v>560</v>
      </c>
      <c r="G12" s="16"/>
    </row>
    <row r="13" spans="1:7" ht="39.75" customHeight="1">
      <c r="A13" s="29"/>
      <c r="B13" s="30"/>
      <c r="C13" s="31">
        <v>760</v>
      </c>
      <c r="D13" s="32" t="s">
        <v>28</v>
      </c>
      <c r="E13" s="33">
        <v>0</v>
      </c>
      <c r="F13" s="39">
        <v>60</v>
      </c>
      <c r="G13" s="16"/>
    </row>
    <row r="14" spans="1:7" ht="19.5" customHeight="1">
      <c r="A14" s="29"/>
      <c r="B14" s="30"/>
      <c r="C14" s="31">
        <v>920</v>
      </c>
      <c r="D14" s="32" t="s">
        <v>23</v>
      </c>
      <c r="E14" s="33">
        <v>0</v>
      </c>
      <c r="F14" s="40">
        <v>500</v>
      </c>
      <c r="G14" s="16"/>
    </row>
    <row r="15" spans="1:7" ht="19.5" customHeight="1">
      <c r="A15" s="35">
        <v>710</v>
      </c>
      <c r="B15" s="19"/>
      <c r="C15" s="19"/>
      <c r="D15" s="20" t="s">
        <v>3</v>
      </c>
      <c r="E15" s="21">
        <v>0</v>
      </c>
      <c r="F15" s="22">
        <v>7000</v>
      </c>
      <c r="G15" s="16"/>
    </row>
    <row r="16" spans="1:7" ht="19.5" customHeight="1">
      <c r="A16" s="23"/>
      <c r="B16" s="36">
        <v>71004</v>
      </c>
      <c r="C16" s="25"/>
      <c r="D16" s="26" t="s">
        <v>14</v>
      </c>
      <c r="E16" s="27">
        <v>0</v>
      </c>
      <c r="F16" s="28">
        <v>7000</v>
      </c>
      <c r="G16" s="16"/>
    </row>
    <row r="17" spans="1:7" ht="19.5" customHeight="1">
      <c r="A17" s="29"/>
      <c r="B17" s="30"/>
      <c r="C17" s="31">
        <v>960</v>
      </c>
      <c r="D17" s="32" t="s">
        <v>2</v>
      </c>
      <c r="E17" s="33">
        <v>0</v>
      </c>
      <c r="F17" s="34">
        <v>7000</v>
      </c>
      <c r="G17" s="16"/>
    </row>
    <row r="18" spans="1:7" ht="19.5" customHeight="1">
      <c r="A18" s="35">
        <v>750</v>
      </c>
      <c r="B18" s="19"/>
      <c r="C18" s="19"/>
      <c r="D18" s="20" t="s">
        <v>18</v>
      </c>
      <c r="E18" s="21">
        <v>0</v>
      </c>
      <c r="F18" s="37">
        <v>500</v>
      </c>
      <c r="G18" s="16"/>
    </row>
    <row r="19" spans="1:7" ht="19.5" customHeight="1">
      <c r="A19" s="23"/>
      <c r="B19" s="36">
        <v>75095</v>
      </c>
      <c r="C19" s="25"/>
      <c r="D19" s="26" t="s">
        <v>16</v>
      </c>
      <c r="E19" s="27">
        <v>0</v>
      </c>
      <c r="F19" s="38">
        <v>500</v>
      </c>
      <c r="G19" s="16"/>
    </row>
    <row r="20" spans="1:7" ht="19.5" customHeight="1">
      <c r="A20" s="29"/>
      <c r="B20" s="30"/>
      <c r="C20" s="31">
        <v>960</v>
      </c>
      <c r="D20" s="32" t="s">
        <v>2</v>
      </c>
      <c r="E20" s="33">
        <v>0</v>
      </c>
      <c r="F20" s="40">
        <v>500</v>
      </c>
      <c r="G20" s="16"/>
    </row>
    <row r="21" spans="1:7" ht="45" customHeight="1">
      <c r="A21" s="35">
        <v>756</v>
      </c>
      <c r="B21" s="19"/>
      <c r="C21" s="19"/>
      <c r="D21" s="52" t="s">
        <v>29</v>
      </c>
      <c r="E21" s="21">
        <v>0</v>
      </c>
      <c r="F21" s="41">
        <v>50</v>
      </c>
      <c r="G21" s="16"/>
    </row>
    <row r="22" spans="1:7" ht="55.5" customHeight="1">
      <c r="A22" s="29"/>
      <c r="B22" s="43">
        <v>75615</v>
      </c>
      <c r="C22" s="30"/>
      <c r="D22" s="53" t="s">
        <v>30</v>
      </c>
      <c r="E22" s="44">
        <v>0</v>
      </c>
      <c r="F22" s="45">
        <v>50</v>
      </c>
      <c r="G22" s="16"/>
    </row>
    <row r="23" spans="1:7" ht="19.5" customHeight="1">
      <c r="A23" s="29"/>
      <c r="B23" s="30"/>
      <c r="C23" s="31">
        <v>690</v>
      </c>
      <c r="D23" s="32" t="s">
        <v>12</v>
      </c>
      <c r="E23" s="33">
        <v>0</v>
      </c>
      <c r="F23" s="39">
        <v>50</v>
      </c>
      <c r="G23" s="16"/>
    </row>
    <row r="24" spans="1:7" ht="21.75" customHeight="1">
      <c r="A24" s="35">
        <v>852</v>
      </c>
      <c r="B24" s="19"/>
      <c r="C24" s="19"/>
      <c r="D24" s="20" t="s">
        <v>4</v>
      </c>
      <c r="E24" s="21">
        <v>0</v>
      </c>
      <c r="F24" s="22">
        <v>5133.14</v>
      </c>
      <c r="G24" s="16"/>
    </row>
    <row r="25" spans="1:7" ht="45" customHeight="1">
      <c r="A25" s="29"/>
      <c r="B25" s="43">
        <v>85212</v>
      </c>
      <c r="C25" s="30"/>
      <c r="D25" s="42" t="s">
        <v>31</v>
      </c>
      <c r="E25" s="44">
        <v>0</v>
      </c>
      <c r="F25" s="46">
        <v>3000</v>
      </c>
      <c r="G25" s="16"/>
    </row>
    <row r="26" spans="1:7" ht="43.5" customHeight="1">
      <c r="A26" s="29"/>
      <c r="B26" s="30"/>
      <c r="C26" s="47">
        <v>2360</v>
      </c>
      <c r="D26" s="32" t="s">
        <v>32</v>
      </c>
      <c r="E26" s="33">
        <v>0</v>
      </c>
      <c r="F26" s="34">
        <v>3000</v>
      </c>
      <c r="G26" s="16"/>
    </row>
    <row r="27" spans="1:7" ht="19.5" customHeight="1">
      <c r="A27" s="29"/>
      <c r="B27" s="43">
        <v>85219</v>
      </c>
      <c r="C27" s="30"/>
      <c r="D27" s="42" t="s">
        <v>7</v>
      </c>
      <c r="E27" s="44">
        <v>0</v>
      </c>
      <c r="F27" s="46">
        <v>2133.14</v>
      </c>
      <c r="G27" s="16"/>
    </row>
    <row r="28" spans="1:7" ht="19.5" customHeight="1">
      <c r="A28" s="29"/>
      <c r="B28" s="30"/>
      <c r="C28" s="31">
        <v>970</v>
      </c>
      <c r="D28" s="32" t="s">
        <v>11</v>
      </c>
      <c r="E28" s="33">
        <v>0</v>
      </c>
      <c r="F28" s="40">
        <v>589.96</v>
      </c>
      <c r="G28" s="16"/>
    </row>
    <row r="29" spans="1:7" ht="34.5" customHeight="1">
      <c r="A29" s="29"/>
      <c r="B29" s="30"/>
      <c r="C29" s="47">
        <v>2008</v>
      </c>
      <c r="D29" s="32" t="s">
        <v>33</v>
      </c>
      <c r="E29" s="33">
        <v>0</v>
      </c>
      <c r="F29" s="34">
        <v>1457.45</v>
      </c>
      <c r="G29" s="16"/>
    </row>
    <row r="30" spans="1:7" ht="34.5" customHeight="1">
      <c r="A30" s="29"/>
      <c r="B30" s="30"/>
      <c r="C30" s="47">
        <v>2009</v>
      </c>
      <c r="D30" s="32" t="s">
        <v>33</v>
      </c>
      <c r="E30" s="33">
        <v>0</v>
      </c>
      <c r="F30" s="39">
        <v>85.73</v>
      </c>
      <c r="G30" s="16"/>
    </row>
    <row r="31" spans="1:7" ht="21.75" customHeight="1">
      <c r="A31" s="35">
        <v>921</v>
      </c>
      <c r="B31" s="19"/>
      <c r="C31" s="19"/>
      <c r="D31" s="20" t="s">
        <v>1</v>
      </c>
      <c r="E31" s="21">
        <v>0</v>
      </c>
      <c r="F31" s="22">
        <v>2984</v>
      </c>
      <c r="G31" s="16"/>
    </row>
    <row r="32" spans="1:7" ht="19.5" customHeight="1">
      <c r="A32" s="23"/>
      <c r="B32" s="36">
        <v>92108</v>
      </c>
      <c r="C32" s="25"/>
      <c r="D32" s="26" t="s">
        <v>6</v>
      </c>
      <c r="E32" s="27">
        <v>0</v>
      </c>
      <c r="F32" s="28">
        <v>2984</v>
      </c>
      <c r="G32" s="16"/>
    </row>
    <row r="33" spans="1:7" ht="39.75" customHeight="1" thickBot="1">
      <c r="A33" s="48"/>
      <c r="B33" s="49"/>
      <c r="C33" s="56">
        <v>2710</v>
      </c>
      <c r="D33" s="50" t="s">
        <v>34</v>
      </c>
      <c r="E33" s="57">
        <v>0</v>
      </c>
      <c r="F33" s="58">
        <v>2984</v>
      </c>
      <c r="G33" s="16"/>
    </row>
    <row r="34" spans="1:7" ht="19.5" customHeight="1" thickBot="1" thickTop="1">
      <c r="A34" s="17"/>
      <c r="B34" s="185" t="s">
        <v>20</v>
      </c>
      <c r="C34" s="184"/>
      <c r="D34" s="7">
        <f>E34+F34</f>
        <v>20227.14</v>
      </c>
      <c r="E34" s="54">
        <v>0</v>
      </c>
      <c r="F34" s="55">
        <v>20227.14</v>
      </c>
      <c r="G34" s="16"/>
    </row>
    <row r="35" spans="1:6" ht="19.5" customHeight="1" thickBot="1" thickTop="1">
      <c r="A35" s="1"/>
      <c r="B35" s="2"/>
      <c r="E35" s="51"/>
      <c r="F35" s="17"/>
    </row>
    <row r="36" spans="2:6" ht="33" customHeight="1" thickBot="1">
      <c r="B36" s="8">
        <v>952</v>
      </c>
      <c r="C36" s="186" t="s">
        <v>26</v>
      </c>
      <c r="D36" s="187"/>
      <c r="E36" s="9">
        <v>0</v>
      </c>
      <c r="F36" s="10">
        <v>15822</v>
      </c>
    </row>
    <row r="37" spans="2:6" ht="19.5" customHeight="1" thickBot="1">
      <c r="B37" s="11"/>
      <c r="C37" s="12" t="s">
        <v>27</v>
      </c>
      <c r="D37" s="13">
        <f>F37+E37</f>
        <v>15822</v>
      </c>
      <c r="E37" s="14">
        <f>SUM(E36:E36)</f>
        <v>0</v>
      </c>
      <c r="F37" s="15">
        <f>SUM(F36:F36)</f>
        <v>15822</v>
      </c>
    </row>
  </sheetData>
  <mergeCells count="5">
    <mergeCell ref="C36:D36"/>
    <mergeCell ref="A1:F1"/>
    <mergeCell ref="A2:F2"/>
    <mergeCell ref="A3:F3"/>
    <mergeCell ref="B34:C34"/>
  </mergeCells>
  <printOptions/>
  <pageMargins left="0.5905511811023623" right="0.5905511811023623" top="0.5905511811023623" bottom="0.5905511811023623" header="0" footer="0"/>
  <pageSetup horizontalDpi="600" verticalDpi="600" orientation="portrait" paperSiz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60" workbookViewId="0" topLeftCell="A16">
      <selection activeCell="D59" sqref="D59"/>
    </sheetView>
  </sheetViews>
  <sheetFormatPr defaultColWidth="9.140625" defaultRowHeight="19.5" customHeight="1"/>
  <cols>
    <col min="1" max="1" width="4.57421875" style="0" customWidth="1"/>
    <col min="2" max="2" width="7.28125" style="0" customWidth="1"/>
    <col min="3" max="3" width="7.7109375" style="0" customWidth="1"/>
    <col min="4" max="4" width="44.140625" style="0" customWidth="1"/>
    <col min="5" max="5" width="14.00390625" style="0" customWidth="1"/>
    <col min="6" max="6" width="13.7109375" style="0" customWidth="1"/>
    <col min="7" max="7" width="13.140625" style="0" customWidth="1"/>
    <col min="8" max="8" width="9.57421875" style="0" customWidth="1"/>
  </cols>
  <sheetData>
    <row r="1" spans="1:6" ht="19.5" customHeight="1">
      <c r="A1" s="188" t="s">
        <v>156</v>
      </c>
      <c r="B1" s="188"/>
      <c r="C1" s="188"/>
      <c r="D1" s="188"/>
      <c r="E1" s="188"/>
      <c r="F1" s="189"/>
    </row>
    <row r="2" spans="1:6" ht="19.5" customHeight="1" thickBot="1">
      <c r="A2" s="190" t="s">
        <v>188</v>
      </c>
      <c r="B2" s="191"/>
      <c r="C2" s="191"/>
      <c r="D2" s="191"/>
      <c r="E2" s="191"/>
      <c r="F2" s="192"/>
    </row>
    <row r="3" spans="1:6" ht="19.5" customHeight="1" thickBot="1" thickTop="1">
      <c r="A3" s="193" t="s">
        <v>157</v>
      </c>
      <c r="B3" s="194"/>
      <c r="C3" s="194"/>
      <c r="D3" s="194"/>
      <c r="E3" s="194"/>
      <c r="F3" s="195"/>
    </row>
    <row r="4" spans="1:7" ht="19.5" customHeight="1" thickTop="1">
      <c r="A4" s="3" t="s">
        <v>9</v>
      </c>
      <c r="B4" s="4" t="s">
        <v>21</v>
      </c>
      <c r="C4" s="4" t="s">
        <v>13</v>
      </c>
      <c r="D4" s="5" t="s">
        <v>8</v>
      </c>
      <c r="E4" s="4" t="s">
        <v>22</v>
      </c>
      <c r="F4" s="6" t="s">
        <v>17</v>
      </c>
      <c r="G4" s="16"/>
    </row>
    <row r="5" spans="1:7" ht="19.5" customHeight="1">
      <c r="A5" s="35">
        <v>700</v>
      </c>
      <c r="B5" s="19"/>
      <c r="C5" s="19"/>
      <c r="D5" s="20" t="s">
        <v>15</v>
      </c>
      <c r="E5" s="107">
        <v>-662</v>
      </c>
      <c r="F5" s="22">
        <v>5881</v>
      </c>
      <c r="G5" s="16"/>
    </row>
    <row r="6" spans="1:7" ht="19.5" customHeight="1">
      <c r="A6" s="23"/>
      <c r="B6" s="36">
        <v>70095</v>
      </c>
      <c r="C6" s="25"/>
      <c r="D6" s="26" t="s">
        <v>16</v>
      </c>
      <c r="E6" s="108">
        <v>-662</v>
      </c>
      <c r="F6" s="28">
        <v>5881</v>
      </c>
      <c r="G6" s="16"/>
    </row>
    <row r="7" spans="1:7" ht="19.5" customHeight="1">
      <c r="A7" s="29"/>
      <c r="B7" s="30"/>
      <c r="C7" s="47">
        <v>4110</v>
      </c>
      <c r="D7" s="32" t="s">
        <v>103</v>
      </c>
      <c r="E7" s="33">
        <v>0</v>
      </c>
      <c r="F7" s="39">
        <v>48</v>
      </c>
      <c r="G7" s="16"/>
    </row>
    <row r="8" spans="1:7" ht="19.5" customHeight="1">
      <c r="A8" s="29"/>
      <c r="B8" s="30"/>
      <c r="C8" s="47">
        <v>4170</v>
      </c>
      <c r="D8" s="32" t="s">
        <v>107</v>
      </c>
      <c r="E8" s="33">
        <v>0</v>
      </c>
      <c r="F8" s="40">
        <v>333</v>
      </c>
      <c r="G8" s="16"/>
    </row>
    <row r="9" spans="1:7" ht="19.5" customHeight="1">
      <c r="A9" s="29"/>
      <c r="B9" s="30"/>
      <c r="C9" s="47">
        <v>4210</v>
      </c>
      <c r="D9" s="32" t="s">
        <v>145</v>
      </c>
      <c r="E9" s="109">
        <v>-645</v>
      </c>
      <c r="F9" s="110">
        <v>0</v>
      </c>
      <c r="G9" s="16"/>
    </row>
    <row r="10" spans="1:7" ht="19.5" customHeight="1">
      <c r="A10" s="29"/>
      <c r="B10" s="30"/>
      <c r="C10" s="47">
        <v>4260</v>
      </c>
      <c r="D10" s="32" t="s">
        <v>113</v>
      </c>
      <c r="E10" s="33">
        <v>0</v>
      </c>
      <c r="F10" s="34">
        <v>5000</v>
      </c>
      <c r="G10" s="16"/>
    </row>
    <row r="11" spans="1:7" ht="19.5" customHeight="1">
      <c r="A11" s="29"/>
      <c r="B11" s="30"/>
      <c r="C11" s="47">
        <v>4270</v>
      </c>
      <c r="D11" s="32" t="s">
        <v>146</v>
      </c>
      <c r="E11" s="111">
        <v>-17</v>
      </c>
      <c r="F11" s="110">
        <v>0</v>
      </c>
      <c r="G11" s="16"/>
    </row>
    <row r="12" spans="1:7" ht="24.75" customHeight="1">
      <c r="A12" s="29"/>
      <c r="B12" s="30"/>
      <c r="C12" s="47">
        <v>4360</v>
      </c>
      <c r="D12" s="32" t="s">
        <v>158</v>
      </c>
      <c r="E12" s="33">
        <v>0</v>
      </c>
      <c r="F12" s="40">
        <v>500</v>
      </c>
      <c r="G12" s="16"/>
    </row>
    <row r="13" spans="1:7" ht="19.5" customHeight="1">
      <c r="A13" s="35">
        <v>710</v>
      </c>
      <c r="B13" s="19"/>
      <c r="C13" s="19"/>
      <c r="D13" s="20" t="s">
        <v>3</v>
      </c>
      <c r="E13" s="21">
        <v>0</v>
      </c>
      <c r="F13" s="22">
        <v>7000</v>
      </c>
      <c r="G13" s="16"/>
    </row>
    <row r="14" spans="1:7" ht="19.5" customHeight="1">
      <c r="A14" s="23"/>
      <c r="B14" s="36">
        <v>71004</v>
      </c>
      <c r="C14" s="25"/>
      <c r="D14" s="26" t="s">
        <v>14</v>
      </c>
      <c r="E14" s="27">
        <v>0</v>
      </c>
      <c r="F14" s="28">
        <v>7000</v>
      </c>
      <c r="G14" s="16"/>
    </row>
    <row r="15" spans="1:7" ht="19.5" customHeight="1">
      <c r="A15" s="29"/>
      <c r="B15" s="30"/>
      <c r="C15" s="47">
        <v>4300</v>
      </c>
      <c r="D15" s="32" t="s">
        <v>147</v>
      </c>
      <c r="E15" s="33">
        <v>0</v>
      </c>
      <c r="F15" s="34">
        <v>7000</v>
      </c>
      <c r="G15" s="16"/>
    </row>
    <row r="16" spans="1:7" ht="19.5" customHeight="1">
      <c r="A16" s="35">
        <v>750</v>
      </c>
      <c r="B16" s="19"/>
      <c r="C16" s="19"/>
      <c r="D16" s="20" t="s">
        <v>18</v>
      </c>
      <c r="E16" s="112">
        <v>-4500</v>
      </c>
      <c r="F16" s="113">
        <v>10920</v>
      </c>
      <c r="G16" s="16"/>
    </row>
    <row r="17" spans="1:7" ht="19.5" customHeight="1">
      <c r="A17" s="23"/>
      <c r="B17" s="36">
        <v>75023</v>
      </c>
      <c r="C17" s="25"/>
      <c r="D17" s="26" t="s">
        <v>148</v>
      </c>
      <c r="E17" s="27">
        <v>0</v>
      </c>
      <c r="F17" s="28">
        <v>5920</v>
      </c>
      <c r="G17" s="16"/>
    </row>
    <row r="18" spans="1:7" ht="19.5" customHeight="1">
      <c r="A18" s="29"/>
      <c r="B18" s="30"/>
      <c r="C18" s="47">
        <v>4170</v>
      </c>
      <c r="D18" s="32" t="s">
        <v>107</v>
      </c>
      <c r="E18" s="33">
        <v>0</v>
      </c>
      <c r="F18" s="34">
        <v>5920</v>
      </c>
      <c r="G18" s="16"/>
    </row>
    <row r="19" spans="1:7" ht="19.5" customHeight="1">
      <c r="A19" s="29"/>
      <c r="B19" s="43">
        <v>75095</v>
      </c>
      <c r="C19" s="30"/>
      <c r="D19" s="42" t="s">
        <v>16</v>
      </c>
      <c r="E19" s="114">
        <v>-4500</v>
      </c>
      <c r="F19" s="46">
        <v>5000</v>
      </c>
      <c r="G19" s="16"/>
    </row>
    <row r="20" spans="1:7" ht="19.5" customHeight="1">
      <c r="A20" s="29"/>
      <c r="B20" s="30"/>
      <c r="C20" s="47">
        <v>4210</v>
      </c>
      <c r="D20" s="32" t="s">
        <v>145</v>
      </c>
      <c r="E20" s="115">
        <v>-4500</v>
      </c>
      <c r="F20" s="110">
        <v>0</v>
      </c>
      <c r="G20" s="16"/>
    </row>
    <row r="21" spans="1:7" ht="19.5" customHeight="1">
      <c r="A21" s="29"/>
      <c r="B21" s="30"/>
      <c r="C21" s="47">
        <v>4260</v>
      </c>
      <c r="D21" s="32" t="s">
        <v>113</v>
      </c>
      <c r="E21" s="33">
        <v>0</v>
      </c>
      <c r="F21" s="34">
        <v>4500</v>
      </c>
      <c r="G21" s="16"/>
    </row>
    <row r="22" spans="1:7" ht="19.5" customHeight="1">
      <c r="A22" s="29"/>
      <c r="B22" s="30"/>
      <c r="C22" s="47">
        <v>4270</v>
      </c>
      <c r="D22" s="32" t="s">
        <v>146</v>
      </c>
      <c r="E22" s="33">
        <v>0</v>
      </c>
      <c r="F22" s="40">
        <v>500</v>
      </c>
      <c r="G22" s="16"/>
    </row>
    <row r="23" spans="1:7" ht="30" customHeight="1">
      <c r="A23" s="35">
        <v>751</v>
      </c>
      <c r="B23" s="19"/>
      <c r="C23" s="19"/>
      <c r="D23" s="20" t="s">
        <v>160</v>
      </c>
      <c r="E23" s="116">
        <v>-2</v>
      </c>
      <c r="F23" s="117">
        <v>2</v>
      </c>
      <c r="G23" s="16"/>
    </row>
    <row r="24" spans="1:7" ht="25.5" customHeight="1">
      <c r="A24" s="29"/>
      <c r="B24" s="43">
        <v>75101</v>
      </c>
      <c r="C24" s="30"/>
      <c r="D24" s="42" t="s">
        <v>159</v>
      </c>
      <c r="E24" s="118">
        <v>-2</v>
      </c>
      <c r="F24" s="119">
        <v>2</v>
      </c>
      <c r="G24" s="16"/>
    </row>
    <row r="25" spans="1:7" ht="19.5" customHeight="1">
      <c r="A25" s="29"/>
      <c r="B25" s="30"/>
      <c r="C25" s="47">
        <v>4110</v>
      </c>
      <c r="D25" s="32" t="s">
        <v>103</v>
      </c>
      <c r="E25" s="120">
        <v>-1</v>
      </c>
      <c r="F25" s="110">
        <v>0</v>
      </c>
      <c r="G25" s="16"/>
    </row>
    <row r="26" spans="1:7" ht="19.5" customHeight="1">
      <c r="A26" s="29"/>
      <c r="B26" s="30"/>
      <c r="C26" s="47">
        <v>4120</v>
      </c>
      <c r="D26" s="32" t="s">
        <v>105</v>
      </c>
      <c r="E26" s="120">
        <v>-1</v>
      </c>
      <c r="F26" s="110">
        <v>0</v>
      </c>
      <c r="G26" s="16"/>
    </row>
    <row r="27" spans="1:7" ht="19.5" customHeight="1">
      <c r="A27" s="29"/>
      <c r="B27" s="30"/>
      <c r="C27" s="47">
        <v>4170</v>
      </c>
      <c r="D27" s="32" t="s">
        <v>107</v>
      </c>
      <c r="E27" s="33">
        <v>0</v>
      </c>
      <c r="F27" s="110">
        <v>2</v>
      </c>
      <c r="G27" s="16"/>
    </row>
    <row r="28" spans="1:7" ht="19.5" customHeight="1">
      <c r="A28" s="35">
        <v>754</v>
      </c>
      <c r="B28" s="19"/>
      <c r="C28" s="19"/>
      <c r="D28" s="20" t="s">
        <v>149</v>
      </c>
      <c r="E28" s="112">
        <v>-2000</v>
      </c>
      <c r="F28" s="22">
        <v>2000</v>
      </c>
      <c r="G28" s="16"/>
    </row>
    <row r="29" spans="1:7" ht="19.5" customHeight="1">
      <c r="A29" s="23"/>
      <c r="B29" s="36">
        <v>75412</v>
      </c>
      <c r="C29" s="25"/>
      <c r="D29" s="26" t="s">
        <v>150</v>
      </c>
      <c r="E29" s="121">
        <v>-2000</v>
      </c>
      <c r="F29" s="28">
        <v>2000</v>
      </c>
      <c r="G29" s="16"/>
    </row>
    <row r="30" spans="1:7" ht="19.5" customHeight="1">
      <c r="A30" s="29"/>
      <c r="B30" s="30"/>
      <c r="C30" s="47">
        <v>4280</v>
      </c>
      <c r="D30" s="32" t="s">
        <v>117</v>
      </c>
      <c r="E30" s="33">
        <v>0</v>
      </c>
      <c r="F30" s="34">
        <v>2000</v>
      </c>
      <c r="G30" s="16"/>
    </row>
    <row r="31" spans="1:7" ht="19.5" customHeight="1">
      <c r="A31" s="29"/>
      <c r="B31" s="30"/>
      <c r="C31" s="47">
        <v>4300</v>
      </c>
      <c r="D31" s="32" t="s">
        <v>147</v>
      </c>
      <c r="E31" s="115">
        <v>-2000</v>
      </c>
      <c r="F31" s="110">
        <v>0</v>
      </c>
      <c r="G31" s="16"/>
    </row>
    <row r="32" spans="1:7" ht="19.5" customHeight="1">
      <c r="A32" s="35">
        <v>852</v>
      </c>
      <c r="B32" s="19"/>
      <c r="C32" s="19"/>
      <c r="D32" s="20" t="s">
        <v>4</v>
      </c>
      <c r="E32" s="107">
        <v>-900.4</v>
      </c>
      <c r="F32" s="22">
        <v>3033.54</v>
      </c>
      <c r="G32" s="16"/>
    </row>
    <row r="33" spans="1:7" ht="19.5" customHeight="1">
      <c r="A33" s="23"/>
      <c r="B33" s="36">
        <v>85219</v>
      </c>
      <c r="C33" s="25"/>
      <c r="D33" s="26" t="s">
        <v>7</v>
      </c>
      <c r="E33" s="108">
        <v>-900.4</v>
      </c>
      <c r="F33" s="28">
        <v>3033.54</v>
      </c>
      <c r="G33" s="16"/>
    </row>
    <row r="34" spans="1:7" ht="19.5" customHeight="1">
      <c r="A34" s="29"/>
      <c r="B34" s="30"/>
      <c r="C34" s="47">
        <v>4048</v>
      </c>
      <c r="D34" s="32" t="s">
        <v>101</v>
      </c>
      <c r="E34" s="33">
        <v>0</v>
      </c>
      <c r="F34" s="34">
        <v>1236.3</v>
      </c>
      <c r="G34" s="16"/>
    </row>
    <row r="35" spans="1:7" ht="19.5" customHeight="1">
      <c r="A35" s="29"/>
      <c r="B35" s="30"/>
      <c r="C35" s="47">
        <v>4049</v>
      </c>
      <c r="D35" s="32" t="s">
        <v>101</v>
      </c>
      <c r="E35" s="33">
        <v>0</v>
      </c>
      <c r="F35" s="39">
        <v>72.7</v>
      </c>
      <c r="G35" s="16"/>
    </row>
    <row r="36" spans="1:7" ht="19.5" customHeight="1">
      <c r="A36" s="29"/>
      <c r="B36" s="30"/>
      <c r="C36" s="47">
        <v>4118</v>
      </c>
      <c r="D36" s="32" t="s">
        <v>103</v>
      </c>
      <c r="E36" s="33">
        <v>0</v>
      </c>
      <c r="F36" s="40">
        <v>190.87</v>
      </c>
      <c r="G36" s="16"/>
    </row>
    <row r="37" spans="1:7" ht="19.5" customHeight="1">
      <c r="A37" s="29"/>
      <c r="B37" s="30"/>
      <c r="C37" s="47">
        <v>4119</v>
      </c>
      <c r="D37" s="32" t="s">
        <v>103</v>
      </c>
      <c r="E37" s="33">
        <v>0</v>
      </c>
      <c r="F37" s="39">
        <v>11.24</v>
      </c>
      <c r="G37" s="16"/>
    </row>
    <row r="38" spans="1:7" ht="19.5" customHeight="1">
      <c r="A38" s="29"/>
      <c r="B38" s="30"/>
      <c r="C38" s="47">
        <v>4128</v>
      </c>
      <c r="D38" s="32" t="s">
        <v>105</v>
      </c>
      <c r="E38" s="33">
        <v>0</v>
      </c>
      <c r="F38" s="39">
        <v>30.28</v>
      </c>
      <c r="G38" s="16"/>
    </row>
    <row r="39" spans="1:7" ht="19.5" customHeight="1">
      <c r="A39" s="29"/>
      <c r="B39" s="30"/>
      <c r="C39" s="47">
        <v>4129</v>
      </c>
      <c r="D39" s="32" t="s">
        <v>105</v>
      </c>
      <c r="E39" s="33">
        <v>0</v>
      </c>
      <c r="F39" s="110">
        <v>1.79</v>
      </c>
      <c r="G39" s="16"/>
    </row>
    <row r="40" spans="1:7" ht="19.5" customHeight="1">
      <c r="A40" s="29"/>
      <c r="B40" s="30"/>
      <c r="C40" s="47">
        <v>4170</v>
      </c>
      <c r="D40" s="32" t="s">
        <v>107</v>
      </c>
      <c r="E40" s="33">
        <v>0</v>
      </c>
      <c r="F40" s="40">
        <v>500</v>
      </c>
      <c r="G40" s="16"/>
    </row>
    <row r="41" spans="1:7" ht="19.5" customHeight="1">
      <c r="A41" s="29"/>
      <c r="B41" s="30"/>
      <c r="C41" s="47">
        <v>4210</v>
      </c>
      <c r="D41" s="32" t="s">
        <v>145</v>
      </c>
      <c r="E41" s="109">
        <v>-900.4</v>
      </c>
      <c r="F41" s="110">
        <v>0</v>
      </c>
      <c r="G41" s="16"/>
    </row>
    <row r="42" spans="1:7" ht="19.5" customHeight="1">
      <c r="A42" s="29"/>
      <c r="B42" s="30"/>
      <c r="C42" s="47">
        <v>4300</v>
      </c>
      <c r="D42" s="32" t="s">
        <v>147</v>
      </c>
      <c r="E42" s="33">
        <v>0</v>
      </c>
      <c r="F42" s="39">
        <v>89.96000000000001</v>
      </c>
      <c r="G42" s="16"/>
    </row>
    <row r="43" spans="1:7" ht="19.5" customHeight="1">
      <c r="A43" s="29"/>
      <c r="B43" s="30"/>
      <c r="C43" s="47">
        <v>4440</v>
      </c>
      <c r="D43" s="32" t="s">
        <v>127</v>
      </c>
      <c r="E43" s="33">
        <v>0</v>
      </c>
      <c r="F43" s="40">
        <v>900.4</v>
      </c>
      <c r="G43" s="16"/>
    </row>
    <row r="44" spans="1:7" ht="19.5" customHeight="1">
      <c r="A44" s="35">
        <v>900</v>
      </c>
      <c r="B44" s="19"/>
      <c r="C44" s="19"/>
      <c r="D44" s="20" t="s">
        <v>151</v>
      </c>
      <c r="E44" s="122">
        <v>-60000</v>
      </c>
      <c r="F44" s="113">
        <v>63000</v>
      </c>
      <c r="G44" s="16"/>
    </row>
    <row r="45" spans="1:7" ht="19.5" customHeight="1">
      <c r="A45" s="23"/>
      <c r="B45" s="36">
        <v>90003</v>
      </c>
      <c r="C45" s="25"/>
      <c r="D45" s="26" t="s">
        <v>152</v>
      </c>
      <c r="E45" s="123">
        <v>-60000</v>
      </c>
      <c r="F45" s="124">
        <v>60000</v>
      </c>
      <c r="G45" s="16"/>
    </row>
    <row r="46" spans="1:7" ht="19.5" customHeight="1">
      <c r="A46" s="29"/>
      <c r="B46" s="30"/>
      <c r="C46" s="47">
        <v>6058</v>
      </c>
      <c r="D46" s="32" t="s">
        <v>153</v>
      </c>
      <c r="E46" s="125">
        <v>-42000</v>
      </c>
      <c r="F46" s="110">
        <v>0</v>
      </c>
      <c r="G46" s="16"/>
    </row>
    <row r="47" spans="1:7" ht="19.5" customHeight="1">
      <c r="A47" s="29"/>
      <c r="B47" s="30"/>
      <c r="C47" s="47">
        <v>6059</v>
      </c>
      <c r="D47" s="32" t="s">
        <v>153</v>
      </c>
      <c r="E47" s="125">
        <v>-18000</v>
      </c>
      <c r="F47" s="110">
        <v>0</v>
      </c>
      <c r="G47" s="16"/>
    </row>
    <row r="48" spans="1:7" ht="19.5" customHeight="1">
      <c r="A48" s="29"/>
      <c r="B48" s="30"/>
      <c r="C48" s="47">
        <v>6068</v>
      </c>
      <c r="D48" s="32" t="s">
        <v>154</v>
      </c>
      <c r="E48" s="33">
        <v>0</v>
      </c>
      <c r="F48" s="126">
        <v>42000</v>
      </c>
      <c r="G48" s="16"/>
    </row>
    <row r="49" spans="1:7" ht="19.5" customHeight="1">
      <c r="A49" s="29"/>
      <c r="B49" s="30"/>
      <c r="C49" s="47">
        <v>6069</v>
      </c>
      <c r="D49" s="32" t="s">
        <v>154</v>
      </c>
      <c r="E49" s="33">
        <v>0</v>
      </c>
      <c r="F49" s="126">
        <v>18000</v>
      </c>
      <c r="G49" s="16"/>
    </row>
    <row r="50" spans="1:7" ht="19.5" customHeight="1">
      <c r="A50" s="29"/>
      <c r="B50" s="43">
        <v>90095</v>
      </c>
      <c r="C50" s="30"/>
      <c r="D50" s="42" t="s">
        <v>16</v>
      </c>
      <c r="E50" s="44">
        <v>0</v>
      </c>
      <c r="F50" s="46">
        <v>3000</v>
      </c>
      <c r="G50" s="16"/>
    </row>
    <row r="51" spans="1:7" ht="19.5" customHeight="1">
      <c r="A51" s="29"/>
      <c r="B51" s="30"/>
      <c r="C51" s="47">
        <v>4210</v>
      </c>
      <c r="D51" s="32" t="s">
        <v>145</v>
      </c>
      <c r="E51" s="33">
        <v>0</v>
      </c>
      <c r="F51" s="40">
        <v>500</v>
      </c>
      <c r="G51" s="16"/>
    </row>
    <row r="52" spans="1:7" ht="19.5" customHeight="1">
      <c r="A52" s="29"/>
      <c r="B52" s="30"/>
      <c r="C52" s="47">
        <v>4300</v>
      </c>
      <c r="D52" s="32" t="s">
        <v>147</v>
      </c>
      <c r="E52" s="33">
        <v>0</v>
      </c>
      <c r="F52" s="34">
        <v>2500</v>
      </c>
      <c r="G52" s="16"/>
    </row>
    <row r="53" spans="1:7" ht="19.5" customHeight="1">
      <c r="A53" s="35">
        <v>921</v>
      </c>
      <c r="B53" s="19"/>
      <c r="C53" s="19"/>
      <c r="D53" s="20" t="s">
        <v>1</v>
      </c>
      <c r="E53" s="21">
        <v>0</v>
      </c>
      <c r="F53" s="113">
        <v>12277</v>
      </c>
      <c r="G53" s="16"/>
    </row>
    <row r="54" spans="1:7" ht="19.5" customHeight="1">
      <c r="A54" s="23"/>
      <c r="B54" s="36">
        <v>92116</v>
      </c>
      <c r="C54" s="25"/>
      <c r="D54" s="26" t="s">
        <v>155</v>
      </c>
      <c r="E54" s="27">
        <v>0</v>
      </c>
      <c r="F54" s="124">
        <v>12277</v>
      </c>
      <c r="G54" s="16"/>
    </row>
    <row r="55" spans="1:7" ht="26.25" customHeight="1" thickBot="1">
      <c r="A55" s="48"/>
      <c r="B55" s="49"/>
      <c r="C55" s="56">
        <v>2480</v>
      </c>
      <c r="D55" s="50" t="s">
        <v>161</v>
      </c>
      <c r="E55" s="57">
        <v>0</v>
      </c>
      <c r="F55" s="129">
        <v>12277</v>
      </c>
      <c r="G55" s="16"/>
    </row>
    <row r="56" spans="1:7" ht="19.5" customHeight="1" thickBot="1" thickTop="1">
      <c r="A56" s="17"/>
      <c r="B56" s="185" t="s">
        <v>20</v>
      </c>
      <c r="C56" s="184"/>
      <c r="D56" s="7">
        <f>E56+F56</f>
        <v>36049.140000000014</v>
      </c>
      <c r="E56" s="127">
        <v>-68064.4</v>
      </c>
      <c r="F56" s="128">
        <v>104113.54000000001</v>
      </c>
      <c r="G56" s="16"/>
    </row>
    <row r="57" spans="1:6" ht="19.5" customHeight="1" thickTop="1">
      <c r="A57" s="1"/>
      <c r="B57" s="2"/>
      <c r="E57" s="17"/>
      <c r="F57" s="17"/>
    </row>
  </sheetData>
  <mergeCells count="4">
    <mergeCell ref="A1:F1"/>
    <mergeCell ref="A2:F2"/>
    <mergeCell ref="A3:F3"/>
    <mergeCell ref="B56:C5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310">
      <selection activeCell="D4" sqref="D4"/>
    </sheetView>
  </sheetViews>
  <sheetFormatPr defaultColWidth="9.140625" defaultRowHeight="12.75"/>
  <cols>
    <col min="1" max="1" width="1.57421875" style="0" customWidth="1"/>
    <col min="2" max="2" width="6.57421875" style="0" customWidth="1"/>
    <col min="3" max="3" width="8.7109375" style="0" customWidth="1"/>
    <col min="4" max="4" width="44.140625" style="0" customWidth="1"/>
    <col min="5" max="5" width="6.57421875" style="0" customWidth="1"/>
    <col min="6" max="6" width="10.140625" style="0" customWidth="1"/>
    <col min="7" max="7" width="10.28125" style="0" customWidth="1"/>
    <col min="8" max="8" width="14.140625" style="0" customWidth="1"/>
    <col min="9" max="9" width="10.421875" style="0" customWidth="1"/>
    <col min="10" max="10" width="11.421875" style="0" customWidth="1"/>
    <col min="11" max="11" width="9.8515625" style="0" customWidth="1"/>
  </cols>
  <sheetData>
    <row r="1" spans="2:4" ht="12.75">
      <c r="B1" s="208" t="s">
        <v>189</v>
      </c>
      <c r="C1" s="209"/>
      <c r="D1" s="210"/>
    </row>
    <row r="2" spans="2:10" ht="12.75" customHeight="1">
      <c r="B2" s="208" t="s">
        <v>188</v>
      </c>
      <c r="C2" s="209"/>
      <c r="D2" s="210"/>
      <c r="E2" s="131"/>
      <c r="F2" s="201" t="s">
        <v>162</v>
      </c>
      <c r="G2" s="201"/>
      <c r="H2" s="201"/>
      <c r="I2" s="201"/>
      <c r="J2" s="201"/>
    </row>
    <row r="3" spans="4:10" ht="19.5" customHeight="1">
      <c r="D3" s="130"/>
      <c r="E3" s="132"/>
      <c r="F3" s="202" t="s">
        <v>63</v>
      </c>
      <c r="G3" s="202"/>
      <c r="H3" s="202"/>
      <c r="I3" s="202"/>
      <c r="J3" s="202"/>
    </row>
    <row r="4" spans="4:10" ht="22.5" customHeight="1">
      <c r="D4" s="130"/>
      <c r="E4" s="202" t="s">
        <v>142</v>
      </c>
      <c r="F4" s="202"/>
      <c r="G4" s="202"/>
      <c r="H4" s="202"/>
      <c r="I4" s="202"/>
      <c r="J4" s="202"/>
    </row>
    <row r="5" spans="1:11" ht="16.5" customHeight="1">
      <c r="A5" s="203" t="s">
        <v>163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15.75" customHeight="1">
      <c r="A6" s="203" t="s">
        <v>164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ht="12.75" customHeight="1" thickBot="1">
      <c r="J7" s="130" t="s">
        <v>165</v>
      </c>
    </row>
    <row r="8" spans="2:11" ht="16.5" customHeight="1">
      <c r="B8" s="211" t="s">
        <v>9</v>
      </c>
      <c r="C8" s="213" t="s">
        <v>21</v>
      </c>
      <c r="D8" s="213" t="s">
        <v>166</v>
      </c>
      <c r="E8" s="213" t="s">
        <v>167</v>
      </c>
      <c r="F8" s="196" t="s">
        <v>168</v>
      </c>
      <c r="G8" s="198" t="s">
        <v>169</v>
      </c>
      <c r="H8" s="199"/>
      <c r="I8" s="199"/>
      <c r="J8" s="199"/>
      <c r="K8" s="200"/>
    </row>
    <row r="9" spans="2:11" s="133" customFormat="1" ht="24.75" customHeight="1">
      <c r="B9" s="212"/>
      <c r="C9" s="214"/>
      <c r="D9" s="214"/>
      <c r="E9" s="214"/>
      <c r="F9" s="197"/>
      <c r="G9" s="134" t="s">
        <v>170</v>
      </c>
      <c r="H9" s="135" t="s">
        <v>171</v>
      </c>
      <c r="I9" s="135" t="s">
        <v>172</v>
      </c>
      <c r="J9" s="135" t="s">
        <v>173</v>
      </c>
      <c r="K9" s="136" t="s">
        <v>174</v>
      </c>
    </row>
    <row r="10" spans="2:11" ht="24.75" customHeight="1">
      <c r="B10" s="137">
        <v>750</v>
      </c>
      <c r="C10" s="138"/>
      <c r="D10" s="139" t="str">
        <f>'[1]1'!C18</f>
        <v>ADMINISTRACJA PUBLICZNA</v>
      </c>
      <c r="E10" s="140"/>
      <c r="F10" s="141">
        <f>SUM(F11:F11)</f>
        <v>59246</v>
      </c>
      <c r="G10" s="142">
        <f>SUM(G11:G11)</f>
        <v>59246</v>
      </c>
      <c r="H10" s="143">
        <f>H11</f>
        <v>48830</v>
      </c>
      <c r="I10" s="143">
        <f>I11</f>
        <v>8597</v>
      </c>
      <c r="J10" s="143">
        <f>J11</f>
        <v>0</v>
      </c>
      <c r="K10" s="144">
        <f>SUM(K11:K11)</f>
        <v>1819</v>
      </c>
    </row>
    <row r="11" spans="2:11" ht="24.75" customHeight="1">
      <c r="B11" s="145"/>
      <c r="C11" s="146">
        <v>75011</v>
      </c>
      <c r="D11" s="147" t="s">
        <v>175</v>
      </c>
      <c r="E11" s="147">
        <v>2010</v>
      </c>
      <c r="F11" s="148">
        <v>59246</v>
      </c>
      <c r="G11" s="149">
        <f>SUM(H11:K11)</f>
        <v>59246</v>
      </c>
      <c r="H11" s="150">
        <v>48830</v>
      </c>
      <c r="I11" s="150">
        <v>8597</v>
      </c>
      <c r="J11" s="150"/>
      <c r="K11" s="151">
        <v>1819</v>
      </c>
    </row>
    <row r="12" spans="2:11" ht="40.5" customHeight="1">
      <c r="B12" s="137">
        <v>751</v>
      </c>
      <c r="C12" s="138"/>
      <c r="D12" s="152" t="str">
        <f>'[1]1'!C19</f>
        <v>URZĘDY NACZELNYCH ORGANÓW WŁADZY PAŃSTWOWEJ, KONTROLI I OCHRONY PRAWA ORAZ SĄDOWNICTWA</v>
      </c>
      <c r="E12" s="140"/>
      <c r="F12" s="141">
        <f aca="true" t="shared" si="0" ref="F12:K12">F13</f>
        <v>1540</v>
      </c>
      <c r="G12" s="142">
        <f t="shared" si="0"/>
        <v>1540</v>
      </c>
      <c r="H12" s="143">
        <f t="shared" si="0"/>
        <v>1311</v>
      </c>
      <c r="I12" s="143">
        <f t="shared" si="0"/>
        <v>229</v>
      </c>
      <c r="J12" s="143">
        <f t="shared" si="0"/>
        <v>0</v>
      </c>
      <c r="K12" s="144">
        <f t="shared" si="0"/>
        <v>0</v>
      </c>
    </row>
    <row r="13" spans="2:11" ht="24.75" customHeight="1">
      <c r="B13" s="145"/>
      <c r="C13" s="146">
        <v>75101</v>
      </c>
      <c r="D13" s="147" t="s">
        <v>176</v>
      </c>
      <c r="E13" s="147">
        <v>2010</v>
      </c>
      <c r="F13" s="148">
        <v>1540</v>
      </c>
      <c r="G13" s="149">
        <f>SUM(H13:K13)</f>
        <v>1540</v>
      </c>
      <c r="H13" s="150">
        <v>1311</v>
      </c>
      <c r="I13" s="150">
        <v>229</v>
      </c>
      <c r="J13" s="150">
        <v>0</v>
      </c>
      <c r="K13" s="151">
        <v>0</v>
      </c>
    </row>
    <row r="14" spans="2:11" ht="31.5" customHeight="1">
      <c r="B14" s="137">
        <v>754</v>
      </c>
      <c r="C14" s="138"/>
      <c r="D14" s="152" t="str">
        <f>'[1]1'!C21</f>
        <v>BEZPIECZEŃSTWO PUBLICZNE I OCHRONA PRZECIWPOŻAROWA</v>
      </c>
      <c r="E14" s="140"/>
      <c r="F14" s="141">
        <f aca="true" t="shared" si="1" ref="F14:K14">SUM(F15:F15)</f>
        <v>1000</v>
      </c>
      <c r="G14" s="142">
        <f t="shared" si="1"/>
        <v>1000</v>
      </c>
      <c r="H14" s="143">
        <f t="shared" si="1"/>
        <v>0</v>
      </c>
      <c r="I14" s="143">
        <f t="shared" si="1"/>
        <v>0</v>
      </c>
      <c r="J14" s="143">
        <f t="shared" si="1"/>
        <v>0</v>
      </c>
      <c r="K14" s="144">
        <f t="shared" si="1"/>
        <v>1000</v>
      </c>
    </row>
    <row r="15" spans="2:11" ht="24.75" customHeight="1">
      <c r="B15" s="145"/>
      <c r="C15" s="146">
        <v>75414</v>
      </c>
      <c r="D15" s="147" t="s">
        <v>177</v>
      </c>
      <c r="E15" s="147">
        <v>2010</v>
      </c>
      <c r="F15" s="148">
        <v>1000</v>
      </c>
      <c r="G15" s="149">
        <f>SUM(H15:K15)</f>
        <v>1000</v>
      </c>
      <c r="H15" s="150"/>
      <c r="I15" s="150"/>
      <c r="J15" s="150"/>
      <c r="K15" s="151">
        <v>1000</v>
      </c>
    </row>
    <row r="16" spans="2:17" ht="24.75" customHeight="1">
      <c r="B16" s="137">
        <v>852</v>
      </c>
      <c r="C16" s="138"/>
      <c r="D16" s="139" t="str">
        <f>'[1]1'!C27</f>
        <v>POMOC SPOŁECZNA</v>
      </c>
      <c r="E16" s="140"/>
      <c r="F16" s="141">
        <f aca="true" t="shared" si="2" ref="F16:K16">SUM(F17:F19)</f>
        <v>3229000</v>
      </c>
      <c r="G16" s="142">
        <f t="shared" si="2"/>
        <v>3229000</v>
      </c>
      <c r="H16" s="143">
        <f t="shared" si="2"/>
        <v>63100</v>
      </c>
      <c r="I16" s="143">
        <f t="shared" si="2"/>
        <v>19210</v>
      </c>
      <c r="J16" s="143">
        <f t="shared" si="2"/>
        <v>3129369</v>
      </c>
      <c r="K16" s="144">
        <f t="shared" si="2"/>
        <v>17321</v>
      </c>
      <c r="L16" s="153"/>
      <c r="M16" s="153"/>
      <c r="N16" s="153"/>
      <c r="O16" s="153"/>
      <c r="P16" s="153"/>
      <c r="Q16" s="154"/>
    </row>
    <row r="17" spans="2:17" s="155" customFormat="1" ht="24.75" customHeight="1">
      <c r="B17" s="156"/>
      <c r="C17" s="157">
        <v>85212</v>
      </c>
      <c r="D17" s="158" t="s">
        <v>178</v>
      </c>
      <c r="E17" s="159">
        <v>2010</v>
      </c>
      <c r="F17" s="160">
        <v>3146000</v>
      </c>
      <c r="G17" s="149">
        <f>SUM(H17:K17)</f>
        <v>3146000</v>
      </c>
      <c r="H17" s="161">
        <v>63100</v>
      </c>
      <c r="I17" s="161">
        <v>11210</v>
      </c>
      <c r="J17" s="161">
        <v>3054369</v>
      </c>
      <c r="K17" s="162">
        <v>17321</v>
      </c>
      <c r="L17" s="163"/>
      <c r="M17" s="163"/>
      <c r="N17" s="163"/>
      <c r="O17" s="163"/>
      <c r="P17" s="163"/>
      <c r="Q17" s="164"/>
    </row>
    <row r="18" spans="2:11" ht="21" customHeight="1">
      <c r="B18" s="145"/>
      <c r="C18" s="165" t="s">
        <v>179</v>
      </c>
      <c r="D18" s="166" t="s">
        <v>180</v>
      </c>
      <c r="E18" s="147">
        <v>2010</v>
      </c>
      <c r="F18" s="148">
        <v>8000</v>
      </c>
      <c r="G18" s="149">
        <f>SUM(H18:K18)</f>
        <v>8000</v>
      </c>
      <c r="H18" s="150"/>
      <c r="I18" s="150">
        <v>8000</v>
      </c>
      <c r="J18" s="150"/>
      <c r="K18" s="151"/>
    </row>
    <row r="19" spans="2:11" ht="29.25" customHeight="1" thickBot="1">
      <c r="B19" s="167"/>
      <c r="C19" s="168" t="s">
        <v>181</v>
      </c>
      <c r="D19" s="169" t="s">
        <v>182</v>
      </c>
      <c r="E19" s="170">
        <v>2010</v>
      </c>
      <c r="F19" s="171">
        <v>75000</v>
      </c>
      <c r="G19" s="172">
        <f>SUM(H19:K19)</f>
        <v>75000</v>
      </c>
      <c r="H19" s="173"/>
      <c r="I19" s="173"/>
      <c r="J19" s="173">
        <v>75000</v>
      </c>
      <c r="K19" s="174"/>
    </row>
    <row r="20" spans="2:12" ht="24.75" customHeight="1" thickBot="1">
      <c r="B20" s="204" t="s">
        <v>183</v>
      </c>
      <c r="C20" s="205"/>
      <c r="D20" s="205"/>
      <c r="E20" s="175"/>
      <c r="F20" s="176">
        <f aca="true" t="shared" si="3" ref="F20:K20">F10+F12+F14+F16</f>
        <v>3290786</v>
      </c>
      <c r="G20" s="177">
        <f t="shared" si="3"/>
        <v>3290786</v>
      </c>
      <c r="H20" s="178">
        <f t="shared" si="3"/>
        <v>113241</v>
      </c>
      <c r="I20" s="178">
        <f t="shared" si="3"/>
        <v>28036</v>
      </c>
      <c r="J20" s="178">
        <f t="shared" si="3"/>
        <v>3129369</v>
      </c>
      <c r="K20" s="179">
        <f t="shared" si="3"/>
        <v>20140</v>
      </c>
      <c r="L20" s="180"/>
    </row>
    <row r="22" spans="3:8" ht="12.75" customHeight="1">
      <c r="C22" s="181" t="s">
        <v>184</v>
      </c>
      <c r="G22" s="206"/>
      <c r="H22" s="206"/>
    </row>
    <row r="23" spans="3:8" ht="12.75" customHeight="1">
      <c r="C23" s="181" t="s">
        <v>185</v>
      </c>
      <c r="E23" s="207">
        <v>14000</v>
      </c>
      <c r="F23" s="207"/>
      <c r="G23" t="s">
        <v>186</v>
      </c>
      <c r="H23" s="182"/>
    </row>
    <row r="24" spans="3:8" ht="12.75">
      <c r="C24" s="181" t="s">
        <v>187</v>
      </c>
      <c r="E24">
        <v>7000</v>
      </c>
      <c r="G24" t="s">
        <v>186</v>
      </c>
      <c r="H24" s="183"/>
    </row>
    <row r="28" ht="12.75">
      <c r="G28" s="180"/>
    </row>
  </sheetData>
  <mergeCells count="16">
    <mergeCell ref="B20:D20"/>
    <mergeCell ref="G22:H22"/>
    <mergeCell ref="E23:F23"/>
    <mergeCell ref="B1:D1"/>
    <mergeCell ref="B2:D2"/>
    <mergeCell ref="A6:K6"/>
    <mergeCell ref="B8:B9"/>
    <mergeCell ref="C8:C9"/>
    <mergeCell ref="D8:D9"/>
    <mergeCell ref="E8:E9"/>
    <mergeCell ref="F8:F9"/>
    <mergeCell ref="G8:K8"/>
    <mergeCell ref="F2:J2"/>
    <mergeCell ref="F3:J3"/>
    <mergeCell ref="E4:J4"/>
    <mergeCell ref="A5:K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G3" sqref="G3"/>
    </sheetView>
  </sheetViews>
  <sheetFormatPr defaultColWidth="9.140625" defaultRowHeight="12.75"/>
  <cols>
    <col min="1" max="1" width="6.28125" style="0" customWidth="1"/>
    <col min="5" max="5" width="22.7109375" style="0" customWidth="1"/>
    <col min="6" max="6" width="4.7109375" style="0" customWidth="1"/>
    <col min="7" max="7" width="8.57421875" style="0" customWidth="1"/>
    <col min="8" max="8" width="5.140625" style="0" customWidth="1"/>
    <col min="9" max="9" width="7.421875" style="0" customWidth="1"/>
    <col min="13" max="13" width="12.57421875" style="0" bestFit="1" customWidth="1"/>
  </cols>
  <sheetData>
    <row r="1" spans="1:5" ht="12.75">
      <c r="A1" s="208" t="s">
        <v>190</v>
      </c>
      <c r="B1" s="209"/>
      <c r="C1" s="209"/>
      <c r="D1" s="209"/>
      <c r="E1" s="210"/>
    </row>
    <row r="2" spans="1:5" ht="12.75">
      <c r="A2" s="208" t="s">
        <v>191</v>
      </c>
      <c r="B2" s="209"/>
      <c r="C2" s="209"/>
      <c r="D2" s="209"/>
      <c r="E2" s="210"/>
    </row>
    <row r="4" spans="1:8" ht="12.75">
      <c r="A4" s="72"/>
      <c r="E4" s="240" t="s">
        <v>62</v>
      </c>
      <c r="F4" s="240"/>
      <c r="G4" s="240"/>
      <c r="H4" s="240"/>
    </row>
    <row r="5" spans="1:8" ht="12.75">
      <c r="A5" s="72"/>
      <c r="E5" s="240" t="s">
        <v>63</v>
      </c>
      <c r="F5" s="240"/>
      <c r="G5" s="240"/>
      <c r="H5" s="240"/>
    </row>
    <row r="6" spans="1:8" ht="12.75">
      <c r="A6" s="72"/>
      <c r="E6" s="240" t="s">
        <v>142</v>
      </c>
      <c r="F6" s="240"/>
      <c r="G6" s="240"/>
      <c r="H6" s="240"/>
    </row>
    <row r="7" ht="12.75">
      <c r="A7" s="73"/>
    </row>
    <row r="8" spans="1:9" ht="52.5" customHeight="1">
      <c r="A8" s="241" t="s">
        <v>64</v>
      </c>
      <c r="B8" s="241"/>
      <c r="C8" s="241"/>
      <c r="D8" s="241"/>
      <c r="E8" s="241"/>
      <c r="F8" s="241"/>
      <c r="G8" s="241"/>
      <c r="H8" s="241"/>
      <c r="I8" s="241"/>
    </row>
    <row r="9" spans="1:9" ht="27" customHeight="1" thickBot="1">
      <c r="A9" s="74"/>
      <c r="B9" s="74"/>
      <c r="C9" s="74"/>
      <c r="D9" s="74"/>
      <c r="E9" s="74"/>
      <c r="F9" s="74"/>
      <c r="G9" s="74"/>
      <c r="H9" s="74"/>
      <c r="I9" s="74"/>
    </row>
    <row r="10" spans="1:9" ht="54.75" customHeight="1" thickBot="1" thickTop="1">
      <c r="A10" s="75" t="s">
        <v>65</v>
      </c>
      <c r="B10" s="235" t="s">
        <v>66</v>
      </c>
      <c r="C10" s="235"/>
      <c r="D10" s="235"/>
      <c r="E10" s="235"/>
      <c r="F10" s="235" t="s">
        <v>67</v>
      </c>
      <c r="G10" s="235"/>
      <c r="H10" s="235"/>
      <c r="I10" s="236"/>
    </row>
    <row r="11" spans="1:9" ht="39.75" customHeight="1" thickTop="1">
      <c r="A11" s="76" t="s">
        <v>68</v>
      </c>
      <c r="B11" s="237" t="s">
        <v>69</v>
      </c>
      <c r="C11" s="237"/>
      <c r="D11" s="237"/>
      <c r="E11" s="237"/>
      <c r="F11" s="238">
        <f>142500+10284</f>
        <v>152784</v>
      </c>
      <c r="G11" s="238"/>
      <c r="H11" s="238"/>
      <c r="I11" s="239"/>
    </row>
    <row r="12" spans="1:9" ht="39.75" customHeight="1">
      <c r="A12" s="77" t="s">
        <v>70</v>
      </c>
      <c r="B12" s="221" t="s">
        <v>71</v>
      </c>
      <c r="C12" s="221"/>
      <c r="D12" s="221"/>
      <c r="E12" s="221"/>
      <c r="F12" s="219">
        <f>10000+1893</f>
        <v>11893</v>
      </c>
      <c r="G12" s="219"/>
      <c r="H12" s="219"/>
      <c r="I12" s="220"/>
    </row>
    <row r="13" spans="1:9" ht="39.75" customHeight="1">
      <c r="A13" s="77" t="s">
        <v>72</v>
      </c>
      <c r="B13" s="221" t="s">
        <v>73</v>
      </c>
      <c r="C13" s="221"/>
      <c r="D13" s="221"/>
      <c r="E13" s="221"/>
      <c r="F13" s="219">
        <v>10000</v>
      </c>
      <c r="G13" s="219"/>
      <c r="H13" s="219"/>
      <c r="I13" s="220"/>
    </row>
    <row r="14" spans="1:13" ht="39.75" customHeight="1">
      <c r="A14" s="77" t="s">
        <v>74</v>
      </c>
      <c r="B14" s="221" t="s">
        <v>75</v>
      </c>
      <c r="C14" s="221"/>
      <c r="D14" s="221"/>
      <c r="E14" s="221"/>
      <c r="F14" s="219">
        <f>5000+100</f>
        <v>5100</v>
      </c>
      <c r="G14" s="219"/>
      <c r="H14" s="219"/>
      <c r="I14" s="220"/>
      <c r="M14" s="78"/>
    </row>
    <row r="15" spans="1:9" ht="39.75" customHeight="1">
      <c r="A15" s="77" t="s">
        <v>76</v>
      </c>
      <c r="B15" s="229" t="s">
        <v>77</v>
      </c>
      <c r="C15" s="230"/>
      <c r="D15" s="230"/>
      <c r="E15" s="231"/>
      <c r="F15" s="232">
        <v>5500</v>
      </c>
      <c r="G15" s="233"/>
      <c r="H15" s="233"/>
      <c r="I15" s="234"/>
    </row>
    <row r="16" spans="1:9" ht="39.75" customHeight="1">
      <c r="A16" s="77" t="s">
        <v>78</v>
      </c>
      <c r="B16" s="218" t="s">
        <v>79</v>
      </c>
      <c r="C16" s="218"/>
      <c r="D16" s="218"/>
      <c r="E16" s="218"/>
      <c r="F16" s="219">
        <v>10400</v>
      </c>
      <c r="G16" s="219"/>
      <c r="H16" s="219"/>
      <c r="I16" s="220"/>
    </row>
    <row r="17" spans="1:9" ht="39.75" customHeight="1">
      <c r="A17" s="77" t="s">
        <v>80</v>
      </c>
      <c r="B17" s="218" t="s">
        <v>81</v>
      </c>
      <c r="C17" s="218"/>
      <c r="D17" s="218"/>
      <c r="E17" s="218"/>
      <c r="F17" s="219">
        <v>800</v>
      </c>
      <c r="G17" s="219"/>
      <c r="H17" s="219"/>
      <c r="I17" s="220"/>
    </row>
    <row r="18" spans="1:9" ht="39.75" customHeight="1">
      <c r="A18" s="79" t="s">
        <v>82</v>
      </c>
      <c r="B18" s="218" t="s">
        <v>83</v>
      </c>
      <c r="C18" s="218"/>
      <c r="D18" s="218"/>
      <c r="E18" s="218"/>
      <c r="F18" s="219">
        <v>3800</v>
      </c>
      <c r="G18" s="219"/>
      <c r="H18" s="219"/>
      <c r="I18" s="220"/>
    </row>
    <row r="19" spans="1:9" ht="39.75" customHeight="1" thickBot="1">
      <c r="A19" s="80" t="s">
        <v>84</v>
      </c>
      <c r="B19" s="226" t="s">
        <v>85</v>
      </c>
      <c r="C19" s="226"/>
      <c r="D19" s="226"/>
      <c r="E19" s="226"/>
      <c r="F19" s="227">
        <v>1800</v>
      </c>
      <c r="G19" s="227"/>
      <c r="H19" s="227"/>
      <c r="I19" s="228"/>
    </row>
    <row r="20" spans="1:9" ht="39.75" customHeight="1" thickBot="1" thickTop="1">
      <c r="A20" s="215" t="s">
        <v>27</v>
      </c>
      <c r="B20" s="216"/>
      <c r="C20" s="216"/>
      <c r="D20" s="216"/>
      <c r="E20" s="216"/>
      <c r="F20" s="216">
        <f>SUM(F11:I19)</f>
        <v>202077</v>
      </c>
      <c r="G20" s="216"/>
      <c r="H20" s="216"/>
      <c r="I20" s="217"/>
    </row>
    <row r="21" ht="13.5" thickTop="1"/>
    <row r="22" ht="13.5" thickBot="1"/>
    <row r="23" spans="1:9" ht="57" customHeight="1" thickBot="1" thickTop="1">
      <c r="A23" s="222" t="s">
        <v>86</v>
      </c>
      <c r="B23" s="223"/>
      <c r="C23" s="223"/>
      <c r="D23" s="223"/>
      <c r="E23" s="223"/>
      <c r="F23" s="224">
        <v>500000</v>
      </c>
      <c r="G23" s="224"/>
      <c r="H23" s="224"/>
      <c r="I23" s="225"/>
    </row>
    <row r="24" ht="13.5" thickTop="1"/>
  </sheetData>
  <mergeCells count="30">
    <mergeCell ref="E4:H4"/>
    <mergeCell ref="E5:H5"/>
    <mergeCell ref="E6:H6"/>
    <mergeCell ref="A8:I8"/>
    <mergeCell ref="B10:E10"/>
    <mergeCell ref="F10:I10"/>
    <mergeCell ref="B11:E11"/>
    <mergeCell ref="F11:I11"/>
    <mergeCell ref="B15:E15"/>
    <mergeCell ref="F15:I15"/>
    <mergeCell ref="B12:E12"/>
    <mergeCell ref="F12:I12"/>
    <mergeCell ref="B13:E13"/>
    <mergeCell ref="F13:I13"/>
    <mergeCell ref="A23:E23"/>
    <mergeCell ref="F23:I23"/>
    <mergeCell ref="B18:E18"/>
    <mergeCell ref="F18:I18"/>
    <mergeCell ref="B19:E19"/>
    <mergeCell ref="F19:I19"/>
    <mergeCell ref="A1:E1"/>
    <mergeCell ref="A2:E2"/>
    <mergeCell ref="A20:E20"/>
    <mergeCell ref="F20:I20"/>
    <mergeCell ref="B16:E16"/>
    <mergeCell ref="F16:I16"/>
    <mergeCell ref="B17:E17"/>
    <mergeCell ref="F17:I17"/>
    <mergeCell ref="B14:E14"/>
    <mergeCell ref="F14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250">
      <selection activeCell="B35" sqref="B35"/>
    </sheetView>
  </sheetViews>
  <sheetFormatPr defaultColWidth="9.140625" defaultRowHeight="12.75"/>
  <cols>
    <col min="1" max="1" width="8.8515625" style="0" customWidth="1"/>
    <col min="2" max="2" width="64.28125" style="0" customWidth="1"/>
    <col min="3" max="3" width="18.421875" style="0" customWidth="1"/>
    <col min="4" max="4" width="42.8515625" style="0" customWidth="1"/>
    <col min="5" max="6" width="12.28125" style="0" customWidth="1"/>
  </cols>
  <sheetData>
    <row r="1" spans="1:2" ht="15" customHeight="1">
      <c r="A1" s="248" t="s">
        <v>192</v>
      </c>
      <c r="B1" s="249"/>
    </row>
    <row r="2" spans="1:2" ht="14.25" customHeight="1">
      <c r="A2" s="248" t="s">
        <v>193</v>
      </c>
      <c r="B2" s="249"/>
    </row>
    <row r="3" spans="1:2" ht="9.75" customHeight="1">
      <c r="A3" s="105"/>
      <c r="B3" s="106"/>
    </row>
    <row r="4" spans="2:6" ht="16.5" customHeight="1">
      <c r="B4" s="258" t="s">
        <v>87</v>
      </c>
      <c r="C4" s="258"/>
      <c r="D4" s="81"/>
      <c r="E4" s="81"/>
      <c r="F4" s="81"/>
    </row>
    <row r="5" spans="2:5" ht="12.75">
      <c r="B5" s="206" t="s">
        <v>142</v>
      </c>
      <c r="C5" s="206"/>
      <c r="E5" s="82"/>
    </row>
    <row r="6" ht="10.5" customHeight="1">
      <c r="D6" s="83"/>
    </row>
    <row r="7" spans="1:5" ht="18">
      <c r="A7" s="259" t="s">
        <v>88</v>
      </c>
      <c r="B7" s="259"/>
      <c r="C7" s="259"/>
      <c r="D7" s="84"/>
      <c r="E7" s="84"/>
    </row>
    <row r="8" spans="1:5" ht="32.25" customHeight="1">
      <c r="A8" s="260" t="s">
        <v>89</v>
      </c>
      <c r="B8" s="260"/>
      <c r="C8" s="260"/>
      <c r="D8" s="85"/>
      <c r="E8" s="85"/>
    </row>
    <row r="9" spans="1:5" ht="12.75" customHeight="1" thickBot="1">
      <c r="A9" s="86"/>
      <c r="B9" s="86"/>
      <c r="C9" s="86"/>
      <c r="D9" s="85"/>
      <c r="E9" s="85"/>
    </row>
    <row r="10" spans="1:3" ht="19.5" customHeight="1" thickBot="1" thickTop="1">
      <c r="A10" s="253" t="s">
        <v>90</v>
      </c>
      <c r="B10" s="254"/>
      <c r="C10" s="255"/>
    </row>
    <row r="11" spans="1:3" ht="19.5" customHeight="1" thickTop="1">
      <c r="A11" s="256" t="s">
        <v>91</v>
      </c>
      <c r="B11" s="257"/>
      <c r="C11" s="87">
        <v>3319</v>
      </c>
    </row>
    <row r="12" spans="1:3" ht="19.5" customHeight="1">
      <c r="A12" s="88" t="s">
        <v>92</v>
      </c>
      <c r="B12" s="89" t="s">
        <v>93</v>
      </c>
      <c r="C12" s="90">
        <v>672681</v>
      </c>
    </row>
    <row r="13" spans="1:3" ht="19.5" customHeight="1">
      <c r="A13" s="242" t="s">
        <v>94</v>
      </c>
      <c r="B13" s="243"/>
      <c r="C13" s="91">
        <v>0</v>
      </c>
    </row>
    <row r="14" spans="1:3" ht="19.5" customHeight="1" thickBot="1">
      <c r="A14" s="246" t="s">
        <v>27</v>
      </c>
      <c r="B14" s="247"/>
      <c r="C14" s="92">
        <f>SUM(C11:C13)</f>
        <v>676000</v>
      </c>
    </row>
    <row r="15" spans="1:3" ht="14.25" customHeight="1" thickBot="1" thickTop="1">
      <c r="A15" s="93"/>
      <c r="B15" s="94"/>
      <c r="C15" s="95"/>
    </row>
    <row r="16" spans="1:3" ht="19.5" customHeight="1" thickBot="1" thickTop="1">
      <c r="A16" s="250" t="s">
        <v>95</v>
      </c>
      <c r="B16" s="251"/>
      <c r="C16" s="252"/>
    </row>
    <row r="17" spans="1:3" ht="19.5" customHeight="1" thickTop="1">
      <c r="A17" s="96" t="s">
        <v>96</v>
      </c>
      <c r="B17" s="97" t="s">
        <v>97</v>
      </c>
      <c r="C17" s="98">
        <v>2500</v>
      </c>
    </row>
    <row r="18" spans="1:3" ht="19.5" customHeight="1">
      <c r="A18" s="88" t="s">
        <v>98</v>
      </c>
      <c r="B18" s="99" t="s">
        <v>99</v>
      </c>
      <c r="C18" s="100">
        <v>202000</v>
      </c>
    </row>
    <row r="19" spans="1:3" ht="19.5" customHeight="1">
      <c r="A19" s="88" t="s">
        <v>100</v>
      </c>
      <c r="B19" s="99" t="s">
        <v>101</v>
      </c>
      <c r="C19" s="100">
        <v>17170</v>
      </c>
    </row>
    <row r="20" spans="1:3" ht="19.5" customHeight="1">
      <c r="A20" s="88" t="s">
        <v>102</v>
      </c>
      <c r="B20" s="99" t="s">
        <v>103</v>
      </c>
      <c r="C20" s="100">
        <v>34000</v>
      </c>
    </row>
    <row r="21" spans="1:3" ht="19.5" customHeight="1">
      <c r="A21" s="88" t="s">
        <v>104</v>
      </c>
      <c r="B21" s="99" t="s">
        <v>105</v>
      </c>
      <c r="C21" s="100">
        <v>5500</v>
      </c>
    </row>
    <row r="22" spans="1:3" ht="19.5" customHeight="1">
      <c r="A22" s="88" t="s">
        <v>106</v>
      </c>
      <c r="B22" s="99" t="s">
        <v>107</v>
      </c>
      <c r="C22" s="100">
        <v>12000</v>
      </c>
    </row>
    <row r="23" spans="1:3" ht="19.5" customHeight="1">
      <c r="A23" s="88" t="s">
        <v>108</v>
      </c>
      <c r="B23" s="101" t="s">
        <v>109</v>
      </c>
      <c r="C23" s="100">
        <v>72500</v>
      </c>
    </row>
    <row r="24" spans="1:3" ht="19.5" customHeight="1">
      <c r="A24" s="88" t="s">
        <v>110</v>
      </c>
      <c r="B24" s="101" t="s">
        <v>111</v>
      </c>
      <c r="C24" s="100">
        <v>136547</v>
      </c>
    </row>
    <row r="25" spans="1:3" ht="19.5" customHeight="1">
      <c r="A25" s="88" t="s">
        <v>112</v>
      </c>
      <c r="B25" s="99" t="s">
        <v>113</v>
      </c>
      <c r="C25" s="100">
        <v>31000</v>
      </c>
    </row>
    <row r="26" spans="1:3" ht="19.5" customHeight="1">
      <c r="A26" s="88" t="s">
        <v>114</v>
      </c>
      <c r="B26" s="101" t="s">
        <v>115</v>
      </c>
      <c r="C26" s="100">
        <v>25000</v>
      </c>
    </row>
    <row r="27" spans="1:3" ht="19.5" customHeight="1">
      <c r="A27" s="88" t="s">
        <v>116</v>
      </c>
      <c r="B27" s="101" t="s">
        <v>117</v>
      </c>
      <c r="C27" s="100">
        <v>500</v>
      </c>
    </row>
    <row r="28" spans="1:3" ht="19.5" customHeight="1">
      <c r="A28" s="88" t="s">
        <v>118</v>
      </c>
      <c r="B28" s="101" t="s">
        <v>119</v>
      </c>
      <c r="C28" s="100">
        <v>50000</v>
      </c>
    </row>
    <row r="29" spans="1:3" ht="19.5" customHeight="1">
      <c r="A29" s="88" t="s">
        <v>120</v>
      </c>
      <c r="B29" s="101" t="s">
        <v>121</v>
      </c>
      <c r="C29" s="100">
        <v>2500</v>
      </c>
    </row>
    <row r="30" spans="1:3" ht="19.5" customHeight="1">
      <c r="A30" s="88" t="s">
        <v>122</v>
      </c>
      <c r="B30" s="99" t="s">
        <v>123</v>
      </c>
      <c r="C30" s="100">
        <v>100</v>
      </c>
    </row>
    <row r="31" spans="1:3" ht="19.5" customHeight="1">
      <c r="A31" s="88" t="s">
        <v>124</v>
      </c>
      <c r="B31" s="99" t="s">
        <v>125</v>
      </c>
      <c r="C31" s="100">
        <v>4000</v>
      </c>
    </row>
    <row r="32" spans="1:3" ht="19.5" customHeight="1">
      <c r="A32" s="88" t="s">
        <v>126</v>
      </c>
      <c r="B32" s="99" t="s">
        <v>127</v>
      </c>
      <c r="C32" s="100">
        <v>9000</v>
      </c>
    </row>
    <row r="33" spans="1:3" ht="19.5" customHeight="1">
      <c r="A33" s="88" t="s">
        <v>128</v>
      </c>
      <c r="B33" s="99" t="s">
        <v>129</v>
      </c>
      <c r="C33" s="100">
        <v>51267</v>
      </c>
    </row>
    <row r="34" spans="1:3" ht="19.5" customHeight="1">
      <c r="A34" s="88" t="s">
        <v>130</v>
      </c>
      <c r="B34" s="99" t="s">
        <v>131</v>
      </c>
      <c r="C34" s="100">
        <v>4000</v>
      </c>
    </row>
    <row r="35" spans="1:3" ht="22.5" customHeight="1">
      <c r="A35" s="88" t="s">
        <v>132</v>
      </c>
      <c r="B35" s="99" t="s">
        <v>133</v>
      </c>
      <c r="C35" s="100">
        <v>5000</v>
      </c>
    </row>
    <row r="36" spans="1:3" ht="22.5" customHeight="1">
      <c r="A36" s="88" t="s">
        <v>143</v>
      </c>
      <c r="B36" s="99" t="s">
        <v>144</v>
      </c>
      <c r="C36" s="100">
        <v>20</v>
      </c>
    </row>
    <row r="37" spans="1:3" ht="20.25" customHeight="1">
      <c r="A37" s="88" t="s">
        <v>134</v>
      </c>
      <c r="B37" s="99" t="s">
        <v>135</v>
      </c>
      <c r="C37" s="100">
        <v>1000</v>
      </c>
    </row>
    <row r="38" spans="1:3" ht="27" customHeight="1">
      <c r="A38" s="88" t="s">
        <v>136</v>
      </c>
      <c r="B38" s="99" t="s">
        <v>137</v>
      </c>
      <c r="C38" s="100">
        <v>1000</v>
      </c>
    </row>
    <row r="39" spans="1:3" ht="19.5" customHeight="1">
      <c r="A39" s="88" t="s">
        <v>138</v>
      </c>
      <c r="B39" s="99" t="s">
        <v>139</v>
      </c>
      <c r="C39" s="100">
        <v>1500</v>
      </c>
    </row>
    <row r="40" spans="1:3" ht="19.5" customHeight="1">
      <c r="A40" s="242" t="s">
        <v>140</v>
      </c>
      <c r="B40" s="243"/>
      <c r="C40" s="102">
        <v>4577</v>
      </c>
    </row>
    <row r="41" spans="1:3" ht="19.5" customHeight="1">
      <c r="A41" s="244" t="s">
        <v>141</v>
      </c>
      <c r="B41" s="245"/>
      <c r="C41" s="103">
        <v>3319</v>
      </c>
    </row>
    <row r="42" spans="1:3" ht="19.5" customHeight="1" thickBot="1">
      <c r="A42" s="246" t="s">
        <v>27</v>
      </c>
      <c r="B42" s="247"/>
      <c r="C42" s="104">
        <f>SUM(C17:C41)</f>
        <v>676000</v>
      </c>
    </row>
    <row r="43" ht="13.5" thickTop="1"/>
  </sheetData>
  <mergeCells count="14">
    <mergeCell ref="B4:C4"/>
    <mergeCell ref="B5:C5"/>
    <mergeCell ref="A7:C7"/>
    <mergeCell ref="A8:C8"/>
    <mergeCell ref="A40:B40"/>
    <mergeCell ref="A41:B41"/>
    <mergeCell ref="A42:B42"/>
    <mergeCell ref="A1:B1"/>
    <mergeCell ref="A2:B2"/>
    <mergeCell ref="A16:C16"/>
    <mergeCell ref="A14:B14"/>
    <mergeCell ref="A13:B13"/>
    <mergeCell ref="A10:C10"/>
    <mergeCell ref="A11:B11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9">
      <selection activeCell="E1" sqref="E1"/>
    </sheetView>
  </sheetViews>
  <sheetFormatPr defaultColWidth="9.140625" defaultRowHeight="12.75"/>
  <cols>
    <col min="1" max="1" width="40.57421875" style="0" customWidth="1"/>
    <col min="2" max="2" width="0.5625" style="0" customWidth="1"/>
    <col min="3" max="3" width="41.421875" style="0" customWidth="1"/>
  </cols>
  <sheetData>
    <row r="1" ht="32.25" customHeight="1">
      <c r="A1" s="59" t="s">
        <v>194</v>
      </c>
    </row>
    <row r="2" ht="38.25">
      <c r="C2" s="59" t="s">
        <v>35</v>
      </c>
    </row>
    <row r="3" spans="1:3" ht="57.75" customHeight="1" thickBot="1">
      <c r="A3" s="261" t="s">
        <v>61</v>
      </c>
      <c r="B3" s="261"/>
      <c r="C3" s="261"/>
    </row>
    <row r="4" spans="1:3" ht="35.25" customHeight="1" thickBot="1" thickTop="1">
      <c r="A4" s="60" t="s">
        <v>36</v>
      </c>
      <c r="B4" s="61" t="s">
        <v>37</v>
      </c>
      <c r="C4" s="62" t="s">
        <v>38</v>
      </c>
    </row>
    <row r="5" spans="1:3" ht="15.75" thickTop="1">
      <c r="A5" s="63" t="s">
        <v>39</v>
      </c>
      <c r="B5" s="64">
        <f>663+131</f>
        <v>794</v>
      </c>
      <c r="C5" s="69">
        <f>B5*5+200</f>
        <v>4170</v>
      </c>
    </row>
    <row r="6" spans="1:3" ht="15">
      <c r="A6" s="63" t="s">
        <v>40</v>
      </c>
      <c r="B6" s="64">
        <f>268</f>
        <v>268</v>
      </c>
      <c r="C6" s="69">
        <f aca="true" t="shared" si="0" ref="C6:C26">B6*5</f>
        <v>1340</v>
      </c>
    </row>
    <row r="7" spans="1:3" ht="15">
      <c r="A7" s="63" t="s">
        <v>41</v>
      </c>
      <c r="B7" s="64">
        <f>392+63</f>
        <v>455</v>
      </c>
      <c r="C7" s="69">
        <f t="shared" si="0"/>
        <v>2275</v>
      </c>
    </row>
    <row r="8" spans="1:3" ht="15">
      <c r="A8" s="63" t="s">
        <v>42</v>
      </c>
      <c r="B8" s="64">
        <v>177</v>
      </c>
      <c r="C8" s="69">
        <f>B8*5+150</f>
        <v>1035</v>
      </c>
    </row>
    <row r="9" spans="1:3" ht="15">
      <c r="A9" s="63" t="s">
        <v>43</v>
      </c>
      <c r="B9" s="64">
        <f>184+12</f>
        <v>196</v>
      </c>
      <c r="C9" s="69">
        <f>B9*5+1000</f>
        <v>1980</v>
      </c>
    </row>
    <row r="10" spans="1:3" ht="15">
      <c r="A10" s="63" t="s">
        <v>44</v>
      </c>
      <c r="B10" s="64">
        <f>744</f>
        <v>744</v>
      </c>
      <c r="C10" s="69">
        <f t="shared" si="0"/>
        <v>3720</v>
      </c>
    </row>
    <row r="11" spans="1:3" ht="15">
      <c r="A11" s="63" t="s">
        <v>45</v>
      </c>
      <c r="B11" s="64">
        <f>175</f>
        <v>175</v>
      </c>
      <c r="C11" s="69">
        <f t="shared" si="0"/>
        <v>875</v>
      </c>
    </row>
    <row r="12" spans="1:3" ht="15">
      <c r="A12" s="63" t="s">
        <v>46</v>
      </c>
      <c r="B12" s="64">
        <f>29+12+117+104</f>
        <v>262</v>
      </c>
      <c r="C12" s="69">
        <f>B12*5+200</f>
        <v>1510</v>
      </c>
    </row>
    <row r="13" spans="1:3" ht="15">
      <c r="A13" s="63" t="s">
        <v>47</v>
      </c>
      <c r="B13" s="64">
        <f>196</f>
        <v>196</v>
      </c>
      <c r="C13" s="69">
        <f>B13*5+300</f>
        <v>1280</v>
      </c>
    </row>
    <row r="14" spans="1:3" ht="15">
      <c r="A14" s="63" t="s">
        <v>48</v>
      </c>
      <c r="B14" s="64">
        <f>201+27+43</f>
        <v>271</v>
      </c>
      <c r="C14" s="69">
        <f t="shared" si="0"/>
        <v>1355</v>
      </c>
    </row>
    <row r="15" spans="1:3" ht="15">
      <c r="A15" s="63" t="s">
        <v>49</v>
      </c>
      <c r="B15" s="64">
        <f>424</f>
        <v>424</v>
      </c>
      <c r="C15" s="69">
        <f t="shared" si="0"/>
        <v>2120</v>
      </c>
    </row>
    <row r="16" spans="1:3" ht="15">
      <c r="A16" s="63" t="s">
        <v>50</v>
      </c>
      <c r="B16" s="64">
        <f>356+202</f>
        <v>558</v>
      </c>
      <c r="C16" s="69">
        <f t="shared" si="0"/>
        <v>2790</v>
      </c>
    </row>
    <row r="17" spans="1:3" ht="15">
      <c r="A17" s="63" t="s">
        <v>51</v>
      </c>
      <c r="B17" s="64">
        <f>606</f>
        <v>606</v>
      </c>
      <c r="C17" s="69">
        <f t="shared" si="0"/>
        <v>3030</v>
      </c>
    </row>
    <row r="18" spans="1:3" ht="15">
      <c r="A18" s="63" t="s">
        <v>52</v>
      </c>
      <c r="B18" s="64">
        <f>178</f>
        <v>178</v>
      </c>
      <c r="C18" s="69">
        <f t="shared" si="0"/>
        <v>890</v>
      </c>
    </row>
    <row r="19" spans="1:3" ht="15">
      <c r="A19" s="63" t="s">
        <v>53</v>
      </c>
      <c r="B19" s="64">
        <f>524+11</f>
        <v>535</v>
      </c>
      <c r="C19" s="69">
        <f t="shared" si="0"/>
        <v>2675</v>
      </c>
    </row>
    <row r="20" spans="1:3" ht="15">
      <c r="A20" s="63" t="s">
        <v>54</v>
      </c>
      <c r="B20" s="64">
        <f>767</f>
        <v>767</v>
      </c>
      <c r="C20" s="69">
        <f t="shared" si="0"/>
        <v>3835</v>
      </c>
    </row>
    <row r="21" spans="1:3" ht="15">
      <c r="A21" s="63" t="s">
        <v>55</v>
      </c>
      <c r="B21" s="64">
        <f>578</f>
        <v>578</v>
      </c>
      <c r="C21" s="69">
        <f>B21*5+800</f>
        <v>3690</v>
      </c>
    </row>
    <row r="22" spans="1:3" ht="15">
      <c r="A22" s="63" t="s">
        <v>56</v>
      </c>
      <c r="B22" s="64">
        <f>885+83</f>
        <v>968</v>
      </c>
      <c r="C22" s="69">
        <f>B22*5+200</f>
        <v>5040</v>
      </c>
    </row>
    <row r="23" spans="1:3" ht="15">
      <c r="A23" s="63" t="s">
        <v>57</v>
      </c>
      <c r="B23" s="64">
        <f>413</f>
        <v>413</v>
      </c>
      <c r="C23" s="69">
        <f t="shared" si="0"/>
        <v>2065</v>
      </c>
    </row>
    <row r="24" spans="1:3" ht="15">
      <c r="A24" s="63" t="s">
        <v>58</v>
      </c>
      <c r="B24" s="64">
        <f>137+42</f>
        <v>179</v>
      </c>
      <c r="C24" s="69">
        <f t="shared" si="0"/>
        <v>895</v>
      </c>
    </row>
    <row r="25" spans="1:3" ht="15">
      <c r="A25" s="63" t="s">
        <v>59</v>
      </c>
      <c r="B25" s="64">
        <f>298+6+32</f>
        <v>336</v>
      </c>
      <c r="C25" s="69">
        <f>B25*5+500</f>
        <v>2180</v>
      </c>
    </row>
    <row r="26" spans="1:3" ht="15.75" thickBot="1">
      <c r="A26" s="65" t="s">
        <v>60</v>
      </c>
      <c r="B26" s="66">
        <f>286+30</f>
        <v>316</v>
      </c>
      <c r="C26" s="70">
        <f t="shared" si="0"/>
        <v>1580</v>
      </c>
    </row>
    <row r="27" spans="1:3" ht="17.25" thickBot="1" thickTop="1">
      <c r="A27" s="67" t="s">
        <v>20</v>
      </c>
      <c r="B27" s="68">
        <f>SUM(B5:B26)</f>
        <v>9396</v>
      </c>
      <c r="C27" s="71">
        <f>SUM(C5:C26)</f>
        <v>50330</v>
      </c>
    </row>
    <row r="28" ht="13.5" thickTop="1"/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2009-04-01T07:29:47Z</cp:lastPrinted>
  <dcterms:created xsi:type="dcterms:W3CDTF">2009-03-24T11:42:36Z</dcterms:created>
  <dcterms:modified xsi:type="dcterms:W3CDTF">2009-04-01T07:34:49Z</dcterms:modified>
  <cp:category/>
  <cp:version/>
  <cp:contentType/>
  <cp:contentStatus/>
</cp:coreProperties>
</file>