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łacznik nr 1" sheetId="1" r:id="rId1"/>
    <sheet name="załacznik nr 2" sheetId="2" r:id="rId2"/>
    <sheet name="załacznik nr 3" sheetId="3" r:id="rId3"/>
    <sheet name="załącznik nr 4" sheetId="4" r:id="rId4"/>
    <sheet name="załacznik nr 5" sheetId="5" r:id="rId5"/>
  </sheets>
  <definedNames>
    <definedName name="_xlnm.Print_Titles" localSheetId="0">'załacznik nr 1'!$3:$3</definedName>
    <definedName name="_xlnm.Print_Titles" localSheetId="1">'załacznik nr 2'!$3:$3</definedName>
    <definedName name="_xlnm.Print_Titles" localSheetId="2">'załacznik nr 3'!$5:$5</definedName>
    <definedName name="_xlnm.Print_Titles" localSheetId="4">'załacznik nr 5'!$5:$5</definedName>
  </definedNames>
  <calcPr fullCalcOnLoad="1"/>
</workbook>
</file>

<file path=xl/sharedStrings.xml><?xml version="1.0" encoding="utf-8"?>
<sst xmlns="http://schemas.openxmlformats.org/spreadsheetml/2006/main" count="1120" uniqueCount="528">
  <si>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</si>
  <si>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</si>
  <si>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</si>
  <si>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</si>
  <si>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</si>
  <si>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</si>
  <si>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</si>
  <si>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</si>
  <si>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</si>
  <si>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2 892 938,23</t>
  </si>
  <si>
    <t>108 800,00</t>
  </si>
  <si>
    <t>3 001 738,23</t>
  </si>
  <si>
    <t>01042</t>
  </si>
  <si>
    <t>Wyłączenie z produkcji gruntów rolnych</t>
  </si>
  <si>
    <t>0,00</t>
  </si>
  <si>
    <t>107 400,00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</si>
  <si>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</si>
  <si>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</si>
  <si>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</si>
  <si>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</si>
  <si>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1 361 155,23</t>
  </si>
  <si>
    <t>1 400,00</t>
  </si>
  <si>
    <t>1 362 555,23</t>
  </si>
  <si>
    <t>0690</t>
  </si>
  <si>
    <t>Wpływy z różnych opłat</t>
  </si>
  <si>
    <t>4 400,00</t>
  </si>
  <si>
    <t>5 800,00</t>
  </si>
  <si>
    <t>700</t>
  </si>
  <si>
    <t>Gospodarka mieszkaniowa</t>
  </si>
  <si>
    <t>231 045,00</t>
  </si>
  <si>
    <t>1 413,00</t>
  </si>
  <si>
    <t>232 458,00</t>
  </si>
  <si>
    <t>70005</t>
  </si>
  <si>
    <t>Gospodarka gruntami i nieruchomościami</t>
  </si>
  <si>
    <t>19 530,00</t>
  </si>
  <si>
    <t>20 943,00</t>
  </si>
  <si>
    <t>0920</t>
  </si>
  <si>
    <t>Pozostałe odsetki</t>
  </si>
  <si>
    <t>750</t>
  </si>
  <si>
    <t>Administracja publiczna</t>
  </si>
  <si>
    <t>148 274,00</t>
  </si>
  <si>
    <t>5 718,00</t>
  </si>
  <si>
    <t>153 992,00</t>
  </si>
  <si>
    <t>75095</t>
  </si>
  <si>
    <t>17 522,00</t>
  </si>
  <si>
    <t>23 240,00</t>
  </si>
  <si>
    <t>0960</t>
  </si>
  <si>
    <t>Otrzymane spadki, zapisy i darowizny w postaci pieniężnej</t>
  </si>
  <si>
    <t>200,00</t>
  </si>
  <si>
    <t>1 500,00</t>
  </si>
  <si>
    <t>1 700,00</t>
  </si>
  <si>
    <t>0970</t>
  </si>
  <si>
    <t>Wpływy z różnych dochodów</t>
  </si>
  <si>
    <t>17 322,00</t>
  </si>
  <si>
    <t>4 218,00</t>
  </si>
  <si>
    <t>21 540,00</t>
  </si>
  <si>
    <t>756</t>
  </si>
  <si>
    <t>Dochody od osób prawnych, od osób fizycznych i od innych jednostek nieposiadających osobowości prawnej oraz wydatki związane z ich poborem</t>
  </si>
  <si>
    <t>8 964 131,00</t>
  </si>
  <si>
    <t>9 464,00</t>
  </si>
  <si>
    <t>8 973 595,00</t>
  </si>
  <si>
    <t>75615</t>
  </si>
  <si>
    <t>Wpływy z podatku rolnego, podatku leśnego, podatku od czynności cywilnoprawnych, podatków i opłat lokalnych od osób prawnych i innych jednostek organizacyjnych</t>
  </si>
  <si>
    <t>3 280 856,00</t>
  </si>
  <si>
    <t>600,00</t>
  </si>
  <si>
    <t>3 281 456,00</t>
  </si>
  <si>
    <t>0910</t>
  </si>
  <si>
    <t>Odsetki od nieterminowych wpłat z tytułu podatków i opłat</t>
  </si>
  <si>
    <t>3 000,00</t>
  </si>
  <si>
    <t>3 600,00</t>
  </si>
  <si>
    <t>75616</t>
  </si>
  <si>
    <t>Wpływy z podatku rolnego, podatku leśnego, podatku od spadków i darowizn, podatku od czynności cywilno-prawnych oraz podatków i opłat lokalnych od osób fizycznych</t>
  </si>
  <si>
    <t>2 346 859,00</t>
  </si>
  <si>
    <t>7 500,00</t>
  </si>
  <si>
    <t>2 354 359,00</t>
  </si>
  <si>
    <t>0370</t>
  </si>
  <si>
    <t>Opłata od posiadania psów</t>
  </si>
  <si>
    <t>- 500,00</t>
  </si>
  <si>
    <t>1 000,00</t>
  </si>
  <si>
    <t>6 000,00</t>
  </si>
  <si>
    <t>11 010,00</t>
  </si>
  <si>
    <t>5 000,00</t>
  </si>
  <si>
    <t>16 010,00</t>
  </si>
  <si>
    <t>75618</t>
  </si>
  <si>
    <t>Wpływy z innych opłat stanowiących dochody jednostek samorządu terytorialnego na podstawie ustaw</t>
  </si>
  <si>
    <t>460 000,00</t>
  </si>
  <si>
    <t>1 364,00</t>
  </si>
  <si>
    <t>461 364,00</t>
  </si>
  <si>
    <t>0590</t>
  </si>
  <si>
    <t>Wpływy z opłat za koncesje i licencje</t>
  </si>
  <si>
    <t>1 048,00</t>
  </si>
  <si>
    <t>316,00</t>
  </si>
  <si>
    <t>BeSTia</t>
  </si>
  <si>
    <t>758</t>
  </si>
  <si>
    <t>Różne rozliczenia</t>
  </si>
  <si>
    <t>8 017 371,00</t>
  </si>
  <si>
    <t>62 229,61</t>
  </si>
  <si>
    <t>8 079 600,61</t>
  </si>
  <si>
    <t>75814</t>
  </si>
  <si>
    <t>Różne rozliczenia finansowe</t>
  </si>
  <si>
    <t>2 005 000,00</t>
  </si>
  <si>
    <t>2 067 229,61</t>
  </si>
  <si>
    <t>2030</t>
  </si>
  <si>
    <t>Dotacje celowe otrzymane z budżetu państwa na realizację własnych zadań bieżących gmin (związków gmin)</t>
  </si>
  <si>
    <t>22 672,46</t>
  </si>
  <si>
    <t>6330</t>
  </si>
  <si>
    <t>Dotacje celowe otrzymane z budżetu państwa na realizację inwestycji i zakupów inwestycyjnych własnych gmin (związków gmin)</t>
  </si>
  <si>
    <t>39 557,15</t>
  </si>
  <si>
    <t>852</t>
  </si>
  <si>
    <t>Pomoc społeczna</t>
  </si>
  <si>
    <t>3 630 153,00</t>
  </si>
  <si>
    <t>78 461,40</t>
  </si>
  <si>
    <t>3 708 614,40</t>
  </si>
  <si>
    <t>85212</t>
  </si>
  <si>
    <t>Świadczenia rodzinne, świadczenia z funduszu alimentacyjneego oraz składki na ubezpieczenia emerytalne i rentowe z ubezpieczenia społecznego</t>
  </si>
  <si>
    <t>2 878 140,00</t>
  </si>
  <si>
    <t>100,00</t>
  </si>
  <si>
    <t>2 878 240,00</t>
  </si>
  <si>
    <t>140,00</t>
  </si>
  <si>
    <t>240,00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</si>
  <si>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</si>
  <si>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</si>
  <si>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11 200,00</t>
  </si>
  <si>
    <t>12 600,00</t>
  </si>
  <si>
    <t>2010</t>
  </si>
  <si>
    <t>Dotacje celowe otrzymane z budżetu państwa na realizację zadań bieżących z zakresu administracji rządowej oraz innych zadań zleconych gminie (związkom gmin) ustawami</t>
  </si>
  <si>
    <t>3 100,00</t>
  </si>
  <si>
    <t>85219</t>
  </si>
  <si>
    <t>Ośrodki pomocy społecznej</t>
  </si>
  <si>
    <t>237 813,00</t>
  </si>
  <si>
    <t>76 961,40</t>
  </si>
  <si>
    <t>314 774,40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</si>
  <si>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</si>
  <si>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</si>
  <si>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73 091,83</t>
  </si>
  <si>
    <t>2009</t>
  </si>
  <si>
    <t>3 869,57</t>
  </si>
  <si>
    <t>900</t>
  </si>
  <si>
    <t>Gospodarka komunalna i ochrona środowiska</t>
  </si>
  <si>
    <t>400 000,00</t>
  </si>
  <si>
    <t>- 69 000,00</t>
  </si>
  <si>
    <t>331 000,00</t>
  </si>
  <si>
    <t>90019</t>
  </si>
  <si>
    <t>Wpływy i wydatki związane z gromadzeniem środków z opłat i kar za korzystanie ze środowiska</t>
  </si>
  <si>
    <t>Razem:</t>
  </si>
  <si>
    <t>24 425 702,23</t>
  </si>
  <si>
    <t>197 086,01</t>
  </si>
  <si>
    <t>24 622 788,24</t>
  </si>
  <si>
    <t>DOCHODY</t>
  </si>
  <si>
    <t>6 591 229,23</t>
  </si>
  <si>
    <t>4210</t>
  </si>
  <si>
    <t>Zakup materiałów i wyposażenia</t>
  </si>
  <si>
    <t>01010</t>
  </si>
  <si>
    <t>4260</t>
  </si>
  <si>
    <t>Zakup energii</t>
  </si>
  <si>
    <t>6050</t>
  </si>
  <si>
    <t>Wydatki inwestycyjne jednostek budżetowych</t>
  </si>
  <si>
    <t>600</t>
  </si>
  <si>
    <t>Transport i łączność</t>
  </si>
  <si>
    <t>60016</t>
  </si>
  <si>
    <t>Drogi publiczne gminne</t>
  </si>
  <si>
    <t>27 420,00</t>
  </si>
  <si>
    <t>4270</t>
  </si>
  <si>
    <t>Zakup usług remontowych</t>
  </si>
  <si>
    <t>4300</t>
  </si>
  <si>
    <t>Zakup usług pozostałych</t>
  </si>
  <si>
    <t>28 797,00</t>
  </si>
  <si>
    <t>377 000,00</t>
  </si>
  <si>
    <t>6060</t>
  </si>
  <si>
    <t>Wydatki na zakupy inwestycyjne jednostek budżetowych</t>
  </si>
  <si>
    <t>500,00</t>
  </si>
  <si>
    <t>1 124 760,00</t>
  </si>
  <si>
    <t>70095</t>
  </si>
  <si>
    <t>22 422,00</t>
  </si>
  <si>
    <t>5 500,00</t>
  </si>
  <si>
    <t>3 694 412,00</t>
  </si>
  <si>
    <t>75023</t>
  </si>
  <si>
    <t>Urzędy gmin (miast i miast na prawach powiatu)</t>
  </si>
  <si>
    <t>3 283 770,00</t>
  </si>
  <si>
    <t>2 000,00</t>
  </si>
  <si>
    <t>4530</t>
  </si>
  <si>
    <t>Podatek od towarów i usług (VAT).</t>
  </si>
  <si>
    <t>51 940,00</t>
  </si>
  <si>
    <t>754</t>
  </si>
  <si>
    <t>Bezpieczeństwo publiczne i ochrona przeciwpożarowa</t>
  </si>
  <si>
    <t>191 100,00</t>
  </si>
  <si>
    <t>75412</t>
  </si>
  <si>
    <t>Ochotnicze straże pożarne</t>
  </si>
  <si>
    <t>158 100,00</t>
  </si>
  <si>
    <t>- 200,00</t>
  </si>
  <si>
    <t>76 500,00</t>
  </si>
  <si>
    <t>17 598,00</t>
  </si>
  <si>
    <t>Opłaty z tytułu zakupu usług telekomunikacyjnych świadczonych w ruchomej publicznej sieci telefonicznej</t>
  </si>
  <si>
    <t>1 200,00</t>
  </si>
  <si>
    <t>801</t>
  </si>
  <si>
    <t>Oświata i wychowanie</t>
  </si>
  <si>
    <t>851</t>
  </si>
  <si>
    <t>Ochrona zdrowia</t>
  </si>
  <si>
    <t>151 378,00</t>
  </si>
  <si>
    <t>85121</t>
  </si>
  <si>
    <t>Lecznictwo ambulatoryjne</t>
  </si>
  <si>
    <t>582 613,00</t>
  </si>
  <si>
    <t>3110</t>
  </si>
  <si>
    <t>Świadczenia społeczne</t>
  </si>
  <si>
    <t>90015</t>
  </si>
  <si>
    <t>921</t>
  </si>
  <si>
    <t>Kultura i ochrona dziedzictwa narodowego</t>
  </si>
  <si>
    <t>867 091,00</t>
  </si>
  <si>
    <t>92109</t>
  </si>
  <si>
    <t>Domy i ośrodki kultury, świetlice i kluby</t>
  </si>
  <si>
    <t>390 441,00</t>
  </si>
  <si>
    <t>926</t>
  </si>
  <si>
    <t>Kultura fizyczna</t>
  </si>
  <si>
    <t>357 398,00</t>
  </si>
  <si>
    <t>92695</t>
  </si>
  <si>
    <t>335 998,00</t>
  </si>
  <si>
    <t>Strona 3</t>
  </si>
  <si>
    <t>WYDATKI</t>
  </si>
  <si>
    <t>250 000,00</t>
  </si>
  <si>
    <t>6 841 229,23</t>
  </si>
  <si>
    <t>652 323,00</t>
  </si>
  <si>
    <t>- 265 506,00</t>
  </si>
  <si>
    <t>386 817,00</t>
  </si>
  <si>
    <t>576 517,00</t>
  </si>
  <si>
    <t>- 249 700,00</t>
  </si>
  <si>
    <t>326 817,00</t>
  </si>
  <si>
    <t>27 920,00</t>
  </si>
  <si>
    <t>28 597,00</t>
  </si>
  <si>
    <t>- 250 000,00</t>
  </si>
  <si>
    <t>127 000,00</t>
  </si>
  <si>
    <t>60053</t>
  </si>
  <si>
    <t>Infrastruktura telekomunikacyjna</t>
  </si>
  <si>
    <t>15 806,00</t>
  </si>
  <si>
    <t>- 15 806,00</t>
  </si>
  <si>
    <t>6630</t>
  </si>
  <si>
    <t>Dotacje celowe przekazane do samorządu województwa na inwestycje i zakupy inwestycyjne realizowane na podstawie porozumień (umów) między jednostkami samorządu terytorialnego</t>
  </si>
  <si>
    <t>24 730,00</t>
  </si>
  <si>
    <t>1 149 490,00</t>
  </si>
  <si>
    <t>70001</t>
  </si>
  <si>
    <t>Zakłady gospodarki mieszkaniowej</t>
  </si>
  <si>
    <t>200 000,00</t>
  </si>
  <si>
    <t>25 830,00</t>
  </si>
  <si>
    <t>225 830,00</t>
  </si>
  <si>
    <t>2650</t>
  </si>
  <si>
    <t>Dotacja przedmiotowa z budżetu dla samorządowego zakładu budżetowego</t>
  </si>
  <si>
    <t>844 944,00</t>
  </si>
  <si>
    <t>- 1 100,00</t>
  </si>
  <si>
    <t>843 844,00</t>
  </si>
  <si>
    <t>4010</t>
  </si>
  <si>
    <t>Wynagrodzenia osobowe pracowników</t>
  </si>
  <si>
    <t>80 600,00</t>
  </si>
  <si>
    <t>- 3 600,00</t>
  </si>
  <si>
    <t>77 000,00</t>
  </si>
  <si>
    <t>24 422,00</t>
  </si>
  <si>
    <t>- 14 464,00</t>
  </si>
  <si>
    <t>3 679 948,00</t>
  </si>
  <si>
    <t>3 269 306,00</t>
  </si>
  <si>
    <t>1 869 300,00</t>
  </si>
  <si>
    <t>- 14 560,00</t>
  </si>
  <si>
    <t>1 854 740,00</t>
  </si>
  <si>
    <t>333 568,00</t>
  </si>
  <si>
    <t>- 693,00</t>
  </si>
  <si>
    <t>332 875,00</t>
  </si>
  <si>
    <t>789,00</t>
  </si>
  <si>
    <t>52 729,00</t>
  </si>
  <si>
    <t>- 700,00</t>
  </si>
  <si>
    <t>190 400,00</t>
  </si>
  <si>
    <t>157 400,00</t>
  </si>
  <si>
    <t>- 30 000,00</t>
  </si>
  <si>
    <t>46 500,00</t>
  </si>
  <si>
    <t>16 898,00</t>
  </si>
  <si>
    <t>30 000,00</t>
  </si>
  <si>
    <t>7 125 514,00</t>
  </si>
  <si>
    <t>3 493,00</t>
  </si>
  <si>
    <t>7 129 007,00</t>
  </si>
  <si>
    <t>80101</t>
  </si>
  <si>
    <t>Szkoły podstawowe</t>
  </si>
  <si>
    <t>5 303 021,00</t>
  </si>
  <si>
    <t>5 306 514,00</t>
  </si>
  <si>
    <t>308 526,00</t>
  </si>
  <si>
    <t>693,00</t>
  </si>
  <si>
    <t>309 219,00</t>
  </si>
  <si>
    <t>23 500,00</t>
  </si>
  <si>
    <t>2 800,00</t>
  </si>
  <si>
    <t>26 300,00</t>
  </si>
  <si>
    <t>330,00</t>
  </si>
  <si>
    <t>151 708,00</t>
  </si>
  <si>
    <t>1 330,00</t>
  </si>
  <si>
    <t>4 496 513,00</t>
  </si>
  <si>
    <t>122 721,40</t>
  </si>
  <si>
    <t>4 619 234,40</t>
  </si>
  <si>
    <t>14 800,00</t>
  </si>
  <si>
    <t>4130</t>
  </si>
  <si>
    <t>Składki na ubezpieczenie zdrowotne</t>
  </si>
  <si>
    <t>85214</t>
  </si>
  <si>
    <t>Zasiłki i pomoc w naturze oraz składki na ubezpieczenia emerytalne i rentowe</t>
  </si>
  <si>
    <t>471 000,00</t>
  </si>
  <si>
    <t>- 9 028,99</t>
  </si>
  <si>
    <t>461 971,01</t>
  </si>
  <si>
    <t>85216</t>
  </si>
  <si>
    <t>Zasiłki stałe</t>
  </si>
  <si>
    <t>114 000,00</t>
  </si>
  <si>
    <t>24 000,00</t>
  </si>
  <si>
    <t>138 000,00</t>
  </si>
  <si>
    <t>100 550,39</t>
  </si>
  <si>
    <t>683 163,39</t>
  </si>
  <si>
    <t>3119</t>
  </si>
  <si>
    <t>9 028,99</t>
  </si>
  <si>
    <t>407 378,81</t>
  </si>
  <si>
    <t>14 560,00</t>
  </si>
  <si>
    <t>421 938,81</t>
  </si>
  <si>
    <t>4017</t>
  </si>
  <si>
    <t>23 332,64</t>
  </si>
  <si>
    <t>4019</t>
  </si>
  <si>
    <t>1 235,08</t>
  </si>
  <si>
    <t>4117</t>
  </si>
  <si>
    <t>Składki na ubezpieczenia społeczne</t>
  </si>
  <si>
    <t>3 567,00</t>
  </si>
  <si>
    <t>4119</t>
  </si>
  <si>
    <t>188,85</t>
  </si>
  <si>
    <t>4127</t>
  </si>
  <si>
    <t>Składki na Fundusz Pracy</t>
  </si>
  <si>
    <t>571,57</t>
  </si>
  <si>
    <t>4129</t>
  </si>
  <si>
    <t>30,26</t>
  </si>
  <si>
    <t>4217</t>
  </si>
  <si>
    <t>5 356,26</t>
  </si>
  <si>
    <t>4219</t>
  </si>
  <si>
    <t>283,74</t>
  </si>
  <si>
    <t>4307</t>
  </si>
  <si>
    <t>39 979,44</t>
  </si>
  <si>
    <t>4309</t>
  </si>
  <si>
    <t>2 116,56</t>
  </si>
  <si>
    <t>4367</t>
  </si>
  <si>
    <t>284,92</t>
  </si>
  <si>
    <t>4369</t>
  </si>
  <si>
    <t>15,08</t>
  </si>
  <si>
    <t>85295</t>
  </si>
  <si>
    <t>226 408,00</t>
  </si>
  <si>
    <t>230 008,00</t>
  </si>
  <si>
    <t>216 408,00</t>
  </si>
  <si>
    <t>220 008,00</t>
  </si>
  <si>
    <t>400,00</t>
  </si>
  <si>
    <t>867 491,00</t>
  </si>
  <si>
    <t>390 841,00</t>
  </si>
  <si>
    <t>113 262,00</t>
  </si>
  <si>
    <t>113 662,00</t>
  </si>
  <si>
    <t>32 440,00</t>
  </si>
  <si>
    <t>33 640,00</t>
  </si>
  <si>
    <t>83 500,00</t>
  </si>
  <si>
    <t>- 1 200,00</t>
  </si>
  <si>
    <t>82 300,00</t>
  </si>
  <si>
    <t>29 491 276,72</t>
  </si>
  <si>
    <t>121 004,40</t>
  </si>
  <si>
    <t>29 612 281,12</t>
  </si>
  <si>
    <t>952</t>
  </si>
  <si>
    <t>Przychody z zaciągniętych pożyczek i kredytów na rynku krajowym</t>
  </si>
  <si>
    <t xml:space="preserve">Załącznik Nr 6 do Uchwały Rady Gminy Chojnów Nr  V/24/2011 z dnia 17 lutego 2011r. </t>
  </si>
  <si>
    <t>PLAN ZADAŃ INWESTYCYJNYCH NA ROK 2011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</si>
  <si>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</si>
  <si>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</si>
  <si>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</si>
  <si>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</si>
  <si>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</si>
  <si>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</si>
  <si>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</si>
  <si>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</si>
  <si>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</si>
  <si>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</si>
  <si>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</si>
  <si>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</si>
  <si>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Modernizacja sieci wodociągowej Konradówka - Gołaczów</t>
  </si>
  <si>
    <t>Wykonanie planu urządzeniowo rolnego dla Gminy Chojnów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</si>
  <si>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</si>
  <si>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</si>
  <si>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</si>
  <si>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Remont drogi gminnej w Niedźwiedzicach</t>
  </si>
  <si>
    <t>60014</t>
  </si>
  <si>
    <t>Dotacja celowa na pomoc finansową  na dofinansowanie zadania inwestycyjnego realizowanego przez Powiat Legnicki polegającego na remoncie drogi powiatowej 2194D w miejscowości Niedźwiedzice</t>
  </si>
  <si>
    <t>Remont istniejacej kładki wiszącej na linach stalowych dla pieszych z przyczółkami betonowymi na rzece Skora w miejscowości Goliszów gm. Chojnów</t>
  </si>
  <si>
    <t>Zakup i montaż kostki brukowej na placu przed Punktem Bibliotecznym</t>
  </si>
  <si>
    <t>Zakup wiaty przystankowej z podestem</t>
  </si>
  <si>
    <t>Zakup gruntów pod drogi gminne</t>
  </si>
  <si>
    <t>Zakup  gruntów  ANR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</si>
  <si>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</si>
  <si>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</si>
  <si>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75411</t>
  </si>
  <si>
    <t>6610</t>
  </si>
  <si>
    <t xml:space="preserve">Środki na Fundusz Wsparcia Straży Pożarnej z przeznaczeniem dofinansowania zakupu samochodu operacyjnego dla jednostki Państwowej Straży Pożarnej. </t>
  </si>
  <si>
    <t>Przebudowa dachów na budynku głównym i garażach Remizy OSP w Rokitkach</t>
  </si>
  <si>
    <t>Montaż dodatkowych lamp oświetleniowych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</si>
  <si>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</si>
  <si>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</si>
  <si>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</si>
  <si>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</si>
  <si>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</si>
  <si>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</si>
  <si>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</si>
  <si>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</si>
  <si>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</si>
  <si>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</si>
  <si>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</si>
  <si>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</si>
  <si>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</si>
  <si>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Adaptacja istniejącego budynku przy szkole podstawowej w Krzywej na potrzeby gminnej biblioteki.</t>
  </si>
  <si>
    <t>6220</t>
  </si>
  <si>
    <t>Dotacja inwestycyjna na realizację zadania pn."Budowa przyłącza gazu i instalacji centralnego ogrzewania do Filii Gminnej Biblioteki Publicznej w Dobroszowie i Białej - etap II"</t>
  </si>
  <si>
    <t>92601</t>
  </si>
  <si>
    <t>Budowa trybuny na boisku piłkarskim w Krzywej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</si>
  <si>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</si>
  <si>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</si>
  <si>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</si>
  <si>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</si>
  <si>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</si>
  <si>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RAZEM</t>
  </si>
  <si>
    <t>*</t>
  </si>
  <si>
    <t>Załącznik nr 7</t>
  </si>
  <si>
    <t>do Uchwały Rady Gminy Chojnów</t>
  </si>
  <si>
    <t xml:space="preserve">DOTACJA PRZEDMIOTOWA  </t>
  </si>
  <si>
    <t xml:space="preserve">DLA GMINNEGO ZAKŁADU GOSPODARKI KOMUNALNEJ I MIESZKANIOWEJ W CHOJNOWIE </t>
  </si>
  <si>
    <t>NA ROK 2011</t>
  </si>
  <si>
    <t>LP</t>
  </si>
  <si>
    <t>CEL</t>
  </si>
  <si>
    <t>KWOTA</t>
  </si>
  <si>
    <t>1.</t>
  </si>
  <si>
    <t>DOPŁATA DO SIECI KANALIZACYJNEJ</t>
  </si>
  <si>
    <t xml:space="preserve">nr   V/24/2011 z dnia 17 lutego 2011r. </t>
  </si>
  <si>
    <t xml:space="preserve">Załącznik nr 11 do Uchwały Rady Gminy  Chojnów                                                                                      nr V/24/2011 z dnia 17 lutego 2011r. 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</si>
  <si>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</si>
  <si>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</si>
  <si>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</si>
  <si>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</si>
  <si>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</si>
  <si>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</si>
  <si>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</si>
  <si>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</si>
  <si>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</si>
  <si>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</si>
  <si>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</si>
  <si>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</si>
  <si>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</si>
  <si>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</si>
  <si>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</si>
  <si>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</si>
  <si>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</si>
  <si>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</si>
  <si>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</si>
  <si>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</si>
  <si>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</si>
  <si>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</si>
  <si>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</si>
  <si>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</si>
  <si>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</si>
  <si>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</si>
  <si>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</si>
  <si>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</si>
  <si>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</si>
  <si>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</si>
  <si>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</si>
  <si>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</si>
  <si>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</si>
  <si>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</si>
  <si>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</si>
  <si>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</si>
  <si>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</si>
  <si>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</si>
  <si>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</si>
  <si>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</si>
  <si>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</si>
  <si>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</si>
  <si>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</si>
  <si>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</si>
  <si>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</si>
  <si>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</si>
  <si>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</si>
  <si>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</si>
  <si>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</si>
  <si>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90003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</si>
  <si>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</si>
  <si>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</si>
  <si>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</si>
  <si>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</si>
  <si>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</si>
  <si>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</si>
  <si>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</si>
  <si>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</si>
  <si>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</si>
  <si>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</si>
  <si>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</si>
  <si>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</si>
  <si>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</si>
  <si>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</si>
  <si>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</si>
  <si>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</si>
  <si>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</si>
  <si>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</si>
  <si>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</si>
  <si>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</si>
  <si>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</si>
  <si>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</si>
  <si>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</si>
  <si>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</si>
  <si>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</si>
  <si>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</si>
  <si>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</si>
  <si>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sprzętu sportowego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</si>
  <si>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</si>
  <si>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</si>
  <si>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</si>
  <si>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</si>
  <si>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</si>
  <si>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</si>
  <si>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</si>
  <si>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</si>
  <si>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</si>
  <si>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</si>
  <si>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</si>
  <si>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</si>
  <si>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</si>
  <si>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</si>
  <si>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</si>
  <si>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</si>
  <si>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>Razem</t>
  </si>
  <si>
    <t>Załącznik Nr 1 do Uchwały Rady Gminy Chojnów nr XIII/82/2011 z dnia 29 września 2011 r.</t>
  </si>
  <si>
    <t>Załącznik Nr 2 do Uchwały Rady Gminy Chojnów nr XIII/82/2011 z dnia 29 września 2011 r.</t>
  </si>
  <si>
    <t>Załącznik Nr 3 do Uchwały Rady Gminy Chojnów nr XIII/82/2011 z dnia 29 września 2011 r.</t>
  </si>
  <si>
    <t>Załącznik Nr 4 do Uchwały Rady Gminy Chojnów                            nr XIII/82/2011 z dnia 29 września 2011 r.</t>
  </si>
  <si>
    <t>Załącznik Nr 5 do Uchwały Rady Gminy Chojnów nr XIII/82/2011 z dnia 29 września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</si>
</sst>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</borders>
  <cellStyleXfs count="1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6" fillId="4" borderId="3" xfId="0" applyBorder="1" applyAlignment="1">
      <alignment horizontal="right" vertical="center" wrapText="1"/>
    </xf>
    <xf numFmtId="49" fontId="6" fillId="2" borderId="3" xfId="0" applyBorder="1" applyAlignment="1">
      <alignment horizontal="right" vertical="center" wrapText="1"/>
    </xf>
    <xf numFmtId="49" fontId="6" fillId="2" borderId="4" xfId="0" applyBorder="1" applyAlignment="1">
      <alignment horizontal="right" vertical="center" wrapText="1"/>
    </xf>
    <xf numFmtId="49" fontId="7" fillId="2" borderId="5" xfId="0" applyFont="1" applyBorder="1" applyAlignment="1">
      <alignment horizontal="right" vertical="center" wrapText="1"/>
    </xf>
    <xf numFmtId="49" fontId="5" fillId="3" borderId="6" xfId="0" applyFont="1" applyBorder="1" applyAlignment="1">
      <alignment horizontal="center" vertical="center" wrapText="1"/>
    </xf>
    <xf numFmtId="49" fontId="5" fillId="3" borderId="3" xfId="0" applyFont="1" applyBorder="1" applyAlignment="1">
      <alignment horizontal="center" vertical="center" wrapText="1"/>
    </xf>
    <xf numFmtId="49" fontId="8" fillId="2" borderId="6" xfId="0" applyFont="1" applyBorder="1" applyAlignment="1">
      <alignment horizontal="center" vertical="center" wrapText="1"/>
    </xf>
    <xf numFmtId="49" fontId="8" fillId="4" borderId="3" xfId="0" applyFont="1" applyBorder="1" applyAlignment="1">
      <alignment horizontal="center" vertical="center" wrapText="1"/>
    </xf>
    <xf numFmtId="49" fontId="5" fillId="2" borderId="6" xfId="0" applyFont="1" applyBorder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49" fontId="5" fillId="2" borderId="7" xfId="0" applyFont="1" applyBorder="1" applyAlignment="1">
      <alignment horizontal="center" vertical="center" wrapText="1"/>
    </xf>
    <xf numFmtId="49" fontId="5" fillId="2" borderId="4" xfId="0" applyFont="1" applyBorder="1" applyAlignment="1">
      <alignment horizontal="center" vertical="center" wrapText="1"/>
    </xf>
    <xf numFmtId="49" fontId="5" fillId="3" borderId="3" xfId="0" applyBorder="1" applyAlignment="1">
      <alignment horizontal="justify" vertical="center" wrapText="1"/>
    </xf>
    <xf numFmtId="49" fontId="6" fillId="4" borderId="3" xfId="0" applyBorder="1" applyAlignment="1">
      <alignment horizontal="justify" vertical="center" wrapText="1"/>
    </xf>
    <xf numFmtId="49" fontId="6" fillId="2" borderId="3" xfId="0" applyBorder="1" applyAlignment="1">
      <alignment horizontal="justify" vertical="center" wrapText="1"/>
    </xf>
    <xf numFmtId="49" fontId="6" fillId="2" borderId="4" xfId="0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17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ill="1" applyBorder="1" applyAlignment="1" applyProtection="1">
      <alignment/>
      <protection locked="0"/>
    </xf>
    <xf numFmtId="0" fontId="10" fillId="0" borderId="0" xfId="0" applyAlignment="1">
      <alignment/>
    </xf>
    <xf numFmtId="0" fontId="10" fillId="0" borderId="0" xfId="0" applyNumberForma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center" vertical="center"/>
    </xf>
    <xf numFmtId="0" fontId="10" fillId="0" borderId="4" xfId="0" applyBorder="1" applyAlignment="1">
      <alignment horizontal="justify" vertical="center"/>
    </xf>
    <xf numFmtId="43" fontId="11" fillId="0" borderId="5" xfId="15" applyFont="1" applyFill="1" applyBorder="1" applyAlignment="1" applyProtection="1">
      <alignment horizontal="center" vertical="center"/>
      <protection locked="0"/>
    </xf>
    <xf numFmtId="4" fontId="6" fillId="0" borderId="4" xfId="0" applyNumberFormat="1" applyFont="1" applyBorder="1" applyAlignment="1">
      <alignment horizontal="center" vertical="center"/>
    </xf>
    <xf numFmtId="4" fontId="10" fillId="0" borderId="0" xfId="0" applyNumberForma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0" borderId="0" xfId="0" applyFill="1" applyAlignment="1">
      <alignment/>
    </xf>
    <xf numFmtId="43" fontId="11" fillId="0" borderId="0" xfId="15" applyFont="1" applyFill="1" applyBorder="1" applyAlignment="1">
      <alignment vertical="center" wrapText="1"/>
    </xf>
    <xf numFmtId="43" fontId="11" fillId="0" borderId="0" xfId="15" applyFont="1" applyFill="1" applyBorder="1" applyAlignment="1">
      <alignment vertical="center" wrapText="1"/>
    </xf>
    <xf numFmtId="164" fontId="1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vertical="center" wrapText="1"/>
    </xf>
    <xf numFmtId="164" fontId="9" fillId="0" borderId="18" xfId="15" applyNumberFormat="1" applyFont="1" applyFill="1" applyBorder="1" applyAlignment="1">
      <alignment vertical="center"/>
    </xf>
    <xf numFmtId="164" fontId="17" fillId="0" borderId="19" xfId="15" applyNumberFormat="1" applyFont="1" applyFill="1" applyBorder="1" applyAlignment="1">
      <alignment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9" fillId="0" borderId="21" xfId="15" applyNumberFormat="1" applyFont="1" applyFill="1" applyBorder="1" applyAlignment="1">
      <alignment horizontal="justify" vertical="center" wrapText="1"/>
    </xf>
    <xf numFmtId="164" fontId="9" fillId="0" borderId="21" xfId="15" applyNumberFormat="1" applyFont="1" applyFill="1" applyBorder="1" applyAlignment="1">
      <alignment horizontal="center" vertical="center"/>
    </xf>
    <xf numFmtId="164" fontId="9" fillId="0" borderId="21" xfId="15" applyNumberFormat="1" applyFont="1" applyFill="1" applyBorder="1" applyAlignment="1">
      <alignment vertical="center"/>
    </xf>
    <xf numFmtId="164" fontId="17" fillId="0" borderId="22" xfId="15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justify" vertical="center" wrapText="1"/>
    </xf>
    <xf numFmtId="49" fontId="19" fillId="0" borderId="21" xfId="0" applyNumberFormat="1" applyFont="1" applyFill="1" applyBorder="1" applyAlignment="1">
      <alignment horizontal="justify" vertical="center" wrapText="1"/>
    </xf>
    <xf numFmtId="49" fontId="17" fillId="0" borderId="20" xfId="15" applyNumberFormat="1" applyFont="1" applyFill="1" applyBorder="1" applyAlignment="1">
      <alignment horizontal="center" vertical="center"/>
    </xf>
    <xf numFmtId="49" fontId="17" fillId="0" borderId="21" xfId="15" applyNumberFormat="1" applyFont="1" applyFill="1" applyBorder="1" applyAlignment="1">
      <alignment horizontal="center" vertical="center"/>
    </xf>
    <xf numFmtId="49" fontId="11" fillId="0" borderId="21" xfId="15" applyNumberFormat="1" applyFont="1" applyFill="1" applyBorder="1" applyAlignment="1">
      <alignment horizontal="justify" vertical="center"/>
    </xf>
    <xf numFmtId="49" fontId="17" fillId="0" borderId="21" xfId="15" applyNumberFormat="1" applyFont="1" applyFill="1" applyBorder="1" applyAlignment="1">
      <alignment horizontal="justify" vertical="center"/>
    </xf>
    <xf numFmtId="49" fontId="17" fillId="0" borderId="21" xfId="0" applyNumberFormat="1" applyFont="1" applyFill="1" applyBorder="1" applyAlignment="1">
      <alignment vertical="center" wrapText="1"/>
    </xf>
    <xf numFmtId="164" fontId="9" fillId="0" borderId="23" xfId="15" applyNumberFormat="1" applyFont="1" applyFill="1" applyBorder="1" applyAlignment="1">
      <alignment vertical="center"/>
    </xf>
    <xf numFmtId="164" fontId="17" fillId="0" borderId="24" xfId="15" applyNumberFormat="1" applyFont="1" applyFill="1" applyBorder="1" applyAlignment="1">
      <alignment vertical="center"/>
    </xf>
    <xf numFmtId="164" fontId="9" fillId="0" borderId="25" xfId="15" applyNumberFormat="1" applyFont="1" applyFill="1" applyBorder="1" applyAlignment="1">
      <alignment vertical="center"/>
    </xf>
    <xf numFmtId="164" fontId="17" fillId="0" borderId="26" xfId="15" applyNumberFormat="1" applyFont="1" applyFill="1" applyBorder="1" applyAlignment="1">
      <alignment vertical="center"/>
    </xf>
    <xf numFmtId="43" fontId="9" fillId="0" borderId="21" xfId="15" applyNumberFormat="1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vertical="center"/>
    </xf>
    <xf numFmtId="43" fontId="9" fillId="0" borderId="8" xfId="15" applyNumberFormat="1" applyFont="1" applyFill="1" applyBorder="1" applyAlignment="1">
      <alignment vertical="center"/>
    </xf>
    <xf numFmtId="164" fontId="17" fillId="0" borderId="28" xfId="15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43" fontId="9" fillId="0" borderId="21" xfId="15" applyFont="1" applyFill="1" applyBorder="1" applyAlignment="1">
      <alignment vertical="center"/>
    </xf>
    <xf numFmtId="49" fontId="19" fillId="0" borderId="13" xfId="15" applyNumberFormat="1" applyFont="1" applyFill="1" applyBorder="1" applyAlignment="1">
      <alignment horizontal="justify" vertical="center" wrapText="1"/>
    </xf>
    <xf numFmtId="43" fontId="9" fillId="0" borderId="13" xfId="15" applyFont="1" applyFill="1" applyBorder="1" applyAlignment="1">
      <alignment vertical="center"/>
    </xf>
    <xf numFmtId="164" fontId="9" fillId="0" borderId="13" xfId="15" applyNumberFormat="1" applyFont="1" applyFill="1" applyBorder="1" applyAlignment="1">
      <alignment vertical="center"/>
    </xf>
    <xf numFmtId="164" fontId="17" fillId="0" borderId="29" xfId="15" applyNumberFormat="1" applyFont="1" applyFill="1" applyBorder="1" applyAlignment="1">
      <alignment vertical="center"/>
    </xf>
    <xf numFmtId="43" fontId="9" fillId="0" borderId="23" xfId="15" applyFont="1" applyFill="1" applyBorder="1" applyAlignment="1">
      <alignment vertical="center"/>
    </xf>
    <xf numFmtId="43" fontId="9" fillId="0" borderId="25" xfId="15" applyFont="1" applyFill="1" applyBorder="1" applyAlignment="1">
      <alignment vertical="center"/>
    </xf>
    <xf numFmtId="49" fontId="17" fillId="0" borderId="30" xfId="15" applyNumberFormat="1" applyFont="1" applyFill="1" applyBorder="1" applyAlignment="1">
      <alignment horizontal="center" vertical="center"/>
    </xf>
    <xf numFmtId="49" fontId="17" fillId="0" borderId="23" xfId="15" applyNumberFormat="1" applyFont="1" applyFill="1" applyBorder="1" applyAlignment="1">
      <alignment horizontal="center" vertical="center"/>
    </xf>
    <xf numFmtId="49" fontId="17" fillId="0" borderId="23" xfId="15" applyNumberFormat="1" applyFont="1" applyFill="1" applyBorder="1" applyAlignment="1">
      <alignment horizontal="justify" vertical="center"/>
    </xf>
    <xf numFmtId="164" fontId="15" fillId="0" borderId="15" xfId="15" applyNumberFormat="1" applyFont="1" applyFill="1" applyBorder="1" applyAlignment="1">
      <alignment horizontal="center" vertical="center"/>
    </xf>
    <xf numFmtId="43" fontId="15" fillId="0" borderId="15" xfId="15" applyNumberFormat="1" applyFont="1" applyFill="1" applyBorder="1" applyAlignment="1">
      <alignment vertical="center"/>
    </xf>
    <xf numFmtId="164" fontId="15" fillId="0" borderId="15" xfId="15" applyNumberFormat="1" applyFont="1" applyFill="1" applyBorder="1" applyAlignment="1">
      <alignment vertical="center"/>
    </xf>
    <xf numFmtId="164" fontId="17" fillId="0" borderId="16" xfId="15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wrapText="1"/>
    </xf>
    <xf numFmtId="164" fontId="18" fillId="0" borderId="0" xfId="15" applyNumberFormat="1" applyFont="1" applyFill="1" applyAlignment="1">
      <alignment vertical="center"/>
    </xf>
    <xf numFmtId="164" fontId="9" fillId="0" borderId="0" xfId="15" applyNumberFormat="1" applyFont="1" applyFill="1" applyAlignment="1">
      <alignment vertical="center"/>
    </xf>
    <xf numFmtId="43" fontId="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0" fillId="0" borderId="0" xfId="0" applyFill="1" applyAlignment="1">
      <alignment wrapText="1"/>
    </xf>
    <xf numFmtId="164" fontId="20" fillId="0" borderId="21" xfId="15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justify" vertical="center" wrapText="1"/>
    </xf>
    <xf numFmtId="49" fontId="19" fillId="0" borderId="25" xfId="15" applyNumberFormat="1" applyFont="1" applyFill="1" applyBorder="1" applyAlignment="1">
      <alignment horizontal="justify" vertical="center" wrapText="1"/>
    </xf>
    <xf numFmtId="49" fontId="19" fillId="0" borderId="21" xfId="15" applyNumberFormat="1" applyFont="1" applyFill="1" applyBorder="1" applyAlignment="1">
      <alignment horizontal="justify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justify" vertical="center" wrapText="1"/>
    </xf>
    <xf numFmtId="43" fontId="9" fillId="0" borderId="18" xfId="15" applyNumberFormat="1" applyFont="1" applyFill="1" applyBorder="1" applyAlignment="1">
      <alignment vertical="center"/>
    </xf>
    <xf numFmtId="0" fontId="21" fillId="0" borderId="0" xfId="0" applyFont="1" applyAlignment="1">
      <alignment horizontal="right" indent="15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3" fontId="0" fillId="0" borderId="0" xfId="15" applyAlignment="1">
      <alignment/>
    </xf>
    <xf numFmtId="0" fontId="11" fillId="0" borderId="0" xfId="0" applyFont="1" applyAlignment="1">
      <alignment/>
    </xf>
    <xf numFmtId="43" fontId="25" fillId="6" borderId="10" xfId="15" applyFont="1" applyFill="1" applyBorder="1" applyAlignment="1">
      <alignment horizontal="center" vertical="center"/>
    </xf>
    <xf numFmtId="43" fontId="11" fillId="6" borderId="5" xfId="15" applyFont="1" applyFill="1" applyBorder="1" applyAlignment="1">
      <alignment horizontal="center" vertical="center" wrapText="1"/>
    </xf>
    <xf numFmtId="43" fontId="25" fillId="6" borderId="32" xfId="15" applyFont="1" applyFill="1" applyBorder="1" applyAlignment="1">
      <alignment horizontal="center" vertical="center"/>
    </xf>
    <xf numFmtId="43" fontId="25" fillId="6" borderId="32" xfId="15" applyFont="1" applyFill="1" applyBorder="1" applyAlignment="1">
      <alignment horizontal="center" vertical="center" wrapText="1"/>
    </xf>
    <xf numFmtId="43" fontId="25" fillId="6" borderId="33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34" xfId="15" applyNumberFormat="1" applyFont="1" applyFill="1" applyBorder="1" applyAlignment="1">
      <alignment horizontal="justify" vertical="center"/>
    </xf>
    <xf numFmtId="49" fontId="0" fillId="0" borderId="34" xfId="15" applyNumberFormat="1" applyFont="1" applyBorder="1" applyAlignment="1">
      <alignment horizontal="center" vertical="center"/>
    </xf>
    <xf numFmtId="43" fontId="0" fillId="0" borderId="34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21" xfId="15" applyNumberFormat="1" applyFont="1" applyFill="1" applyBorder="1" applyAlignment="1">
      <alignment horizontal="justify" vertical="center"/>
    </xf>
    <xf numFmtId="49" fontId="0" fillId="0" borderId="21" xfId="15" applyNumberFormat="1" applyFont="1" applyBorder="1" applyAlignment="1">
      <alignment horizontal="center" vertical="center"/>
    </xf>
    <xf numFmtId="49" fontId="0" fillId="0" borderId="21" xfId="15" applyNumberFormat="1" applyBorder="1" applyAlignment="1">
      <alignment horizontal="center" vertical="center"/>
    </xf>
    <xf numFmtId="43" fontId="0" fillId="0" borderId="21" xfId="15" applyBorder="1" applyAlignment="1">
      <alignment vertical="center"/>
    </xf>
    <xf numFmtId="49" fontId="0" fillId="0" borderId="13" xfId="15" applyNumberFormat="1" applyFont="1" applyBorder="1" applyAlignment="1">
      <alignment horizontal="center" vertical="center"/>
    </xf>
    <xf numFmtId="49" fontId="0" fillId="0" borderId="35" xfId="15" applyNumberFormat="1" applyFont="1" applyFill="1" applyBorder="1" applyAlignment="1">
      <alignment horizontal="justify" vertical="center"/>
    </xf>
    <xf numFmtId="49" fontId="0" fillId="0" borderId="8" xfId="15" applyNumberFormat="1" applyFont="1" applyBorder="1" applyAlignment="1">
      <alignment horizontal="center" vertical="center"/>
    </xf>
    <xf numFmtId="49" fontId="0" fillId="0" borderId="35" xfId="15" applyNumberFormat="1" applyBorder="1" applyAlignment="1">
      <alignment horizontal="center" vertical="center"/>
    </xf>
    <xf numFmtId="43" fontId="0" fillId="0" borderId="35" xfId="15" applyBorder="1" applyAlignment="1">
      <alignment vertical="center"/>
    </xf>
    <xf numFmtId="43" fontId="13" fillId="6" borderId="36" xfId="15" applyFont="1" applyFill="1" applyBorder="1" applyAlignment="1">
      <alignment horizontal="center" vertical="center" wrapText="1"/>
    </xf>
    <xf numFmtId="43" fontId="0" fillId="0" borderId="37" xfId="15" applyBorder="1" applyAlignment="1">
      <alignment vertical="center"/>
    </xf>
    <xf numFmtId="49" fontId="0" fillId="0" borderId="38" xfId="15" applyNumberFormat="1" applyFont="1" applyFill="1" applyBorder="1" applyAlignment="1">
      <alignment horizontal="justify" vertical="center"/>
    </xf>
    <xf numFmtId="49" fontId="0" fillId="0" borderId="37" xfId="15" applyNumberFormat="1" applyFont="1" applyBorder="1" applyAlignment="1">
      <alignment horizontal="center" vertical="center"/>
    </xf>
    <xf numFmtId="49" fontId="0" fillId="0" borderId="38" xfId="15" applyNumberFormat="1" applyFont="1" applyBorder="1" applyAlignment="1">
      <alignment horizontal="center" vertical="center"/>
    </xf>
    <xf numFmtId="43" fontId="0" fillId="0" borderId="8" xfId="15" applyBorder="1" applyAlignment="1">
      <alignment vertical="center"/>
    </xf>
    <xf numFmtId="43" fontId="13" fillId="6" borderId="39" xfId="15" applyFont="1" applyFill="1" applyBorder="1" applyAlignment="1">
      <alignment horizontal="center" vertical="center" wrapText="1"/>
    </xf>
    <xf numFmtId="43" fontId="0" fillId="0" borderId="25" xfId="15" applyBorder="1" applyAlignment="1">
      <alignment vertical="center"/>
    </xf>
    <xf numFmtId="49" fontId="0" fillId="0" borderId="8" xfId="15" applyNumberFormat="1" applyFont="1" applyFill="1" applyBorder="1" applyAlignment="1">
      <alignment horizontal="justify" vertical="center"/>
    </xf>
    <xf numFmtId="49" fontId="0" fillId="0" borderId="8" xfId="15" applyNumberFormat="1" applyBorder="1" applyAlignment="1">
      <alignment horizontal="center" vertical="center"/>
    </xf>
    <xf numFmtId="43" fontId="0" fillId="0" borderId="40" xfId="15" applyBorder="1" applyAlignment="1">
      <alignment vertical="center"/>
    </xf>
    <xf numFmtId="49" fontId="0" fillId="0" borderId="38" xfId="15" applyNumberFormat="1" applyBorder="1" applyAlignment="1">
      <alignment horizontal="center" vertical="center"/>
    </xf>
    <xf numFmtId="43" fontId="0" fillId="0" borderId="38" xfId="15" applyBorder="1" applyAlignment="1">
      <alignment vertical="center"/>
    </xf>
    <xf numFmtId="49" fontId="0" fillId="0" borderId="35" xfId="15" applyNumberFormat="1" applyFont="1" applyBorder="1" applyAlignment="1">
      <alignment horizontal="center" vertical="center"/>
    </xf>
    <xf numFmtId="43" fontId="0" fillId="0" borderId="41" xfId="15" applyBorder="1" applyAlignment="1">
      <alignment vertical="center"/>
    </xf>
    <xf numFmtId="49" fontId="0" fillId="0" borderId="25" xfId="15" applyNumberFormat="1" applyFont="1" applyFill="1" applyBorder="1" applyAlignment="1">
      <alignment horizontal="justify" vertical="center"/>
    </xf>
    <xf numFmtId="49" fontId="0" fillId="0" borderId="25" xfId="15" applyNumberFormat="1" applyFont="1" applyBorder="1" applyAlignment="1">
      <alignment horizontal="center" vertical="center"/>
    </xf>
    <xf numFmtId="49" fontId="0" fillId="0" borderId="25" xfId="15" applyNumberFormat="1" applyBorder="1" applyAlignment="1">
      <alignment horizontal="center" vertical="center"/>
    </xf>
    <xf numFmtId="43" fontId="13" fillId="6" borderId="42" xfId="15" applyFont="1" applyFill="1" applyBorder="1" applyAlignment="1">
      <alignment horizontal="center" vertical="center" wrapText="1"/>
    </xf>
    <xf numFmtId="43" fontId="0" fillId="0" borderId="43" xfId="15" applyBorder="1" applyAlignment="1">
      <alignment horizontal="center" vertical="center"/>
    </xf>
    <xf numFmtId="49" fontId="0" fillId="0" borderId="43" xfId="15" applyNumberFormat="1" applyFont="1" applyFill="1" applyBorder="1" applyAlignment="1">
      <alignment horizontal="justify" vertical="center"/>
    </xf>
    <xf numFmtId="49" fontId="0" fillId="0" borderId="43" xfId="15" applyNumberFormat="1" applyFont="1" applyBorder="1" applyAlignment="1">
      <alignment horizontal="center" vertical="center"/>
    </xf>
    <xf numFmtId="49" fontId="0" fillId="0" borderId="43" xfId="15" applyNumberFormat="1" applyBorder="1" applyAlignment="1">
      <alignment horizontal="center" vertical="center"/>
    </xf>
    <xf numFmtId="43" fontId="0" fillId="0" borderId="43" xfId="15" applyBorder="1" applyAlignment="1">
      <alignment vertical="center"/>
    </xf>
    <xf numFmtId="43" fontId="0" fillId="0" borderId="44" xfId="15" applyBorder="1" applyAlignment="1">
      <alignment horizontal="center" vertical="center"/>
    </xf>
    <xf numFmtId="49" fontId="0" fillId="0" borderId="34" xfId="15" applyNumberFormat="1" applyBorder="1" applyAlignment="1">
      <alignment horizontal="center" vertical="center"/>
    </xf>
    <xf numFmtId="43" fontId="13" fillId="6" borderId="45" xfId="15" applyFont="1" applyFill="1" applyBorder="1" applyAlignment="1">
      <alignment horizontal="center" vertical="center" wrapText="1"/>
    </xf>
    <xf numFmtId="43" fontId="0" fillId="0" borderId="46" xfId="15" applyBorder="1" applyAlignment="1">
      <alignment vertical="center"/>
    </xf>
    <xf numFmtId="49" fontId="0" fillId="0" borderId="47" xfId="15" applyNumberFormat="1" applyFont="1" applyFill="1" applyBorder="1" applyAlignment="1">
      <alignment horizontal="justify" vertical="center"/>
    </xf>
    <xf numFmtId="49" fontId="0" fillId="0" borderId="47" xfId="15" applyNumberFormat="1" applyFont="1" applyFill="1" applyBorder="1" applyAlignment="1">
      <alignment horizontal="center" vertical="center"/>
    </xf>
    <xf numFmtId="49" fontId="0" fillId="0" borderId="47" xfId="15" applyNumberFormat="1" applyFont="1" applyBorder="1" applyAlignment="1">
      <alignment horizontal="center" vertical="center"/>
    </xf>
    <xf numFmtId="49" fontId="0" fillId="0" borderId="47" xfId="15" applyNumberFormat="1" applyBorder="1" applyAlignment="1">
      <alignment horizontal="center" vertical="center"/>
    </xf>
    <xf numFmtId="43" fontId="0" fillId="0" borderId="47" xfId="15" applyBorder="1" applyAlignment="1">
      <alignment vertical="center"/>
    </xf>
    <xf numFmtId="43" fontId="0" fillId="0" borderId="37" xfId="15" applyBorder="1" applyAlignment="1">
      <alignment horizontal="center" vertical="center"/>
    </xf>
    <xf numFmtId="49" fontId="0" fillId="0" borderId="38" xfId="15" applyNumberFormat="1" applyFont="1" applyFill="1" applyBorder="1" applyAlignment="1">
      <alignment horizontal="center" vertical="center"/>
    </xf>
    <xf numFmtId="49" fontId="0" fillId="0" borderId="37" xfId="15" applyNumberFormat="1" applyFont="1" applyFill="1" applyBorder="1" applyAlignment="1">
      <alignment horizontal="justify" vertical="center"/>
    </xf>
    <xf numFmtId="49" fontId="0" fillId="0" borderId="37" xfId="15" applyNumberFormat="1" applyBorder="1" applyAlignment="1">
      <alignment horizontal="center" vertical="center"/>
    </xf>
    <xf numFmtId="49" fontId="0" fillId="0" borderId="13" xfId="15" applyNumberFormat="1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13" xfId="15" applyBorder="1" applyAlignment="1">
      <alignment vertical="center"/>
    </xf>
    <xf numFmtId="49" fontId="0" fillId="0" borderId="13" xfId="15" applyNumberFormat="1" applyFont="1" applyFill="1" applyBorder="1" applyAlignment="1">
      <alignment horizontal="justify" vertical="center"/>
    </xf>
    <xf numFmtId="49" fontId="0" fillId="0" borderId="48" xfId="15" applyNumberFormat="1" applyFont="1" applyFill="1" applyBorder="1" applyAlignment="1">
      <alignment horizontal="justify" vertical="center"/>
    </xf>
    <xf numFmtId="49" fontId="0" fillId="0" borderId="48" xfId="15" applyNumberFormat="1" applyFont="1" applyBorder="1" applyAlignment="1">
      <alignment horizontal="center" vertical="center"/>
    </xf>
    <xf numFmtId="43" fontId="0" fillId="0" borderId="48" xfId="15" applyBorder="1" applyAlignment="1">
      <alignment vertical="center"/>
    </xf>
    <xf numFmtId="49" fontId="0" fillId="0" borderId="21" xfId="15" applyNumberFormat="1" applyFont="1" applyFill="1" applyBorder="1" applyAlignment="1">
      <alignment horizontal="center" vertical="center"/>
    </xf>
    <xf numFmtId="49" fontId="10" fillId="0" borderId="38" xfId="15" applyNumberFormat="1" applyFont="1" applyBorder="1" applyAlignment="1">
      <alignment horizontal="center" vertical="center"/>
    </xf>
    <xf numFmtId="49" fontId="0" fillId="0" borderId="35" xfId="15" applyNumberFormat="1" applyFont="1" applyFill="1" applyBorder="1" applyAlignment="1">
      <alignment horizontal="center" vertical="center"/>
    </xf>
    <xf numFmtId="43" fontId="0" fillId="0" borderId="38" xfId="15" applyFill="1" applyBorder="1" applyAlignment="1">
      <alignment vertical="center"/>
    </xf>
    <xf numFmtId="49" fontId="0" fillId="0" borderId="48" xfId="15" applyNumberFormat="1" applyBorder="1" applyAlignment="1">
      <alignment horizontal="center" vertical="center"/>
    </xf>
    <xf numFmtId="49" fontId="0" fillId="0" borderId="21" xfId="15" applyNumberFormat="1" applyFill="1" applyBorder="1" applyAlignment="1">
      <alignment horizontal="center" vertical="center"/>
    </xf>
    <xf numFmtId="43" fontId="0" fillId="0" borderId="21" xfId="15" applyFill="1" applyBorder="1" applyAlignment="1">
      <alignment vertical="center"/>
    </xf>
    <xf numFmtId="43" fontId="0" fillId="0" borderId="44" xfId="15" applyBorder="1" applyAlignment="1">
      <alignment vertical="center"/>
    </xf>
    <xf numFmtId="43" fontId="13" fillId="0" borderId="49" xfId="15" applyFont="1" applyBorder="1" applyAlignment="1">
      <alignment horizontal="center" vertical="center" wrapText="1"/>
    </xf>
    <xf numFmtId="43" fontId="11" fillId="0" borderId="50" xfId="15" applyFont="1" applyBorder="1" applyAlignment="1">
      <alignment vertical="center"/>
    </xf>
    <xf numFmtId="49" fontId="0" fillId="0" borderId="51" xfId="15" applyNumberFormat="1" applyBorder="1" applyAlignment="1">
      <alignment horizontal="justify" vertical="center"/>
    </xf>
    <xf numFmtId="49" fontId="0" fillId="0" borderId="52" xfId="15" applyNumberFormat="1" applyBorder="1" applyAlignment="1">
      <alignment horizontal="justify" vertical="center"/>
    </xf>
    <xf numFmtId="43" fontId="11" fillId="0" borderId="49" xfId="15" applyNumberFormat="1" applyFont="1" applyBorder="1" applyAlignment="1">
      <alignment horizontal="justify" vertical="center"/>
    </xf>
    <xf numFmtId="43" fontId="11" fillId="0" borderId="50" xfId="15" applyNumberFormat="1" applyFont="1" applyBorder="1" applyAlignment="1">
      <alignment horizontal="justify" vertical="center"/>
    </xf>
    <xf numFmtId="43" fontId="0" fillId="0" borderId="53" xfId="15" applyBorder="1" applyAlignment="1">
      <alignment vertical="center"/>
    </xf>
    <xf numFmtId="43" fontId="11" fillId="0" borderId="54" xfId="15" applyFont="1" applyBorder="1" applyAlignment="1">
      <alignment vertical="center"/>
    </xf>
    <xf numFmtId="43" fontId="0" fillId="0" borderId="0" xfId="15" applyBorder="1" applyAlignment="1">
      <alignment/>
    </xf>
    <xf numFmtId="43" fontId="9" fillId="0" borderId="55" xfId="15" applyFont="1" applyBorder="1" applyAlignment="1">
      <alignment vertical="center"/>
    </xf>
    <xf numFmtId="43" fontId="9" fillId="0" borderId="56" xfId="15" applyFont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justify" vertical="center" wrapText="1"/>
    </xf>
    <xf numFmtId="43" fontId="0" fillId="0" borderId="48" xfId="15" applyFont="1" applyFill="1" applyBorder="1" applyAlignment="1">
      <alignment/>
    </xf>
    <xf numFmtId="49" fontId="19" fillId="0" borderId="8" xfId="0" applyNumberFormat="1" applyFont="1" applyFill="1" applyBorder="1" applyAlignment="1">
      <alignment horizontal="justify" vertical="center" wrapText="1"/>
    </xf>
    <xf numFmtId="164" fontId="9" fillId="0" borderId="13" xfId="15" applyNumberFormat="1" applyFont="1" applyFill="1" applyBorder="1" applyAlignment="1">
      <alignment horizontal="center" vertical="center"/>
    </xf>
    <xf numFmtId="43" fontId="11" fillId="0" borderId="0" xfId="1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justify" vertical="center" wrapText="1"/>
    </xf>
    <xf numFmtId="49" fontId="19" fillId="0" borderId="25" xfId="0" applyNumberFormat="1" applyFont="1" applyFill="1" applyBorder="1" applyAlignment="1">
      <alignment horizontal="justify" vertical="center" wrapText="1"/>
    </xf>
    <xf numFmtId="49" fontId="8" fillId="2" borderId="0" xfId="0" applyFont="1" applyBorder="1" applyAlignment="1">
      <alignment horizontal="center" vertical="center" wrapText="1"/>
    </xf>
    <xf numFmtId="49" fontId="8" fillId="2" borderId="0" xfId="0" applyFont="1" applyBorder="1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 vertical="center"/>
    </xf>
    <xf numFmtId="49" fontId="5" fillId="2" borderId="7" xfId="0" applyFont="1" applyBorder="1" applyAlignment="1">
      <alignment horizontal="center" vertical="center" wrapText="1"/>
    </xf>
    <xf numFmtId="49" fontId="5" fillId="2" borderId="6" xfId="0" applyFont="1" applyBorder="1" applyAlignment="1">
      <alignment horizontal="center" vertical="center" wrapText="1"/>
    </xf>
    <xf numFmtId="49" fontId="8" fillId="2" borderId="6" xfId="0" applyFont="1" applyBorder="1" applyAlignment="1">
      <alignment horizontal="center" vertical="center" wrapText="1"/>
    </xf>
    <xf numFmtId="49" fontId="8" fillId="2" borderId="3" xfId="0" applyFont="1" applyBorder="1" applyAlignment="1">
      <alignment horizontal="center" vertical="center" wrapText="1"/>
    </xf>
    <xf numFmtId="49" fontId="5" fillId="3" borderId="6" xfId="0" applyFont="1" applyBorder="1" applyAlignment="1">
      <alignment horizontal="center" vertical="center" wrapText="1"/>
    </xf>
    <xf numFmtId="49" fontId="7" fillId="2" borderId="10" xfId="0" applyFont="1" applyBorder="1" applyAlignment="1">
      <alignment horizontal="right" vertical="center" wrapText="1"/>
    </xf>
    <xf numFmtId="49" fontId="2" fillId="2" borderId="58" xfId="0" applyBorder="1" applyAlignment="1">
      <alignment horizontal="center" vertical="center" wrapText="1"/>
    </xf>
    <xf numFmtId="0" fontId="1" fillId="0" borderId="58" xfId="0" applyNumberFormat="1" applyFill="1" applyBorder="1" applyAlignment="1" applyProtection="1">
      <alignment horizontal="left"/>
      <protection locked="0"/>
    </xf>
    <xf numFmtId="49" fontId="4" fillId="2" borderId="10" xfId="0" applyFont="1" applyBorder="1" applyAlignment="1">
      <alignment horizontal="right" vertical="center" wrapText="1"/>
    </xf>
    <xf numFmtId="49" fontId="4" fillId="2" borderId="5" xfId="0" applyFont="1" applyBorder="1" applyAlignment="1">
      <alignment horizontal="right" vertical="center" wrapText="1"/>
    </xf>
    <xf numFmtId="49" fontId="7" fillId="2" borderId="5" xfId="0" applyFont="1" applyBorder="1" applyAlignment="1">
      <alignment horizontal="right" vertical="center" wrapText="1"/>
    </xf>
    <xf numFmtId="49" fontId="7" fillId="2" borderId="59" xfId="0" applyFont="1" applyBorder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49" fontId="5" fillId="2" borderId="4" xfId="0" applyFont="1" applyBorder="1" applyAlignment="1">
      <alignment horizontal="center" vertical="center" wrapText="1"/>
    </xf>
    <xf numFmtId="49" fontId="6" fillId="2" borderId="4" xfId="0" applyBorder="1" applyAlignment="1">
      <alignment horizontal="right" vertical="center" wrapText="1"/>
    </xf>
    <xf numFmtId="49" fontId="6" fillId="2" borderId="61" xfId="0" applyBorder="1" applyAlignment="1">
      <alignment horizontal="right" vertical="center" wrapText="1"/>
    </xf>
    <xf numFmtId="49" fontId="2" fillId="2" borderId="0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3" borderId="3" xfId="0" applyFont="1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5" fillId="3" borderId="62" xfId="0" applyBorder="1" applyAlignment="1">
      <alignment horizontal="right" vertical="center" wrapText="1"/>
    </xf>
    <xf numFmtId="49" fontId="5" fillId="4" borderId="3" xfId="0" applyFont="1" applyBorder="1" applyAlignment="1">
      <alignment horizontal="center" vertical="center" wrapText="1"/>
    </xf>
    <xf numFmtId="49" fontId="6" fillId="4" borderId="3" xfId="0" applyBorder="1" applyAlignment="1">
      <alignment horizontal="right" vertical="center" wrapText="1"/>
    </xf>
    <xf numFmtId="49" fontId="6" fillId="4" borderId="62" xfId="0" applyBorder="1" applyAlignment="1">
      <alignment horizontal="right" vertical="center" wrapText="1"/>
    </xf>
    <xf numFmtId="49" fontId="5" fillId="2" borderId="3" xfId="0" applyFont="1" applyBorder="1" applyAlignment="1">
      <alignment horizontal="center" vertical="center" wrapText="1"/>
    </xf>
    <xf numFmtId="49" fontId="6" fillId="2" borderId="3" xfId="0" applyBorder="1" applyAlignment="1">
      <alignment horizontal="right" vertical="center" wrapText="1"/>
    </xf>
    <xf numFmtId="49" fontId="6" fillId="2" borderId="62" xfId="0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8" fillId="2" borderId="63" xfId="0" applyFont="1" applyBorder="1" applyAlignment="1">
      <alignment horizontal="center" vertical="center" wrapText="1"/>
    </xf>
    <xf numFmtId="49" fontId="8" fillId="2" borderId="64" xfId="0" applyFont="1" applyBorder="1" applyAlignment="1">
      <alignment horizontal="center" vertical="center" wrapText="1"/>
    </xf>
    <xf numFmtId="43" fontId="6" fillId="0" borderId="4" xfId="15" applyFont="1" applyBorder="1" applyAlignment="1">
      <alignment horizontal="center" vertical="center" wrapText="1"/>
    </xf>
    <xf numFmtId="43" fontId="10" fillId="0" borderId="61" xfId="15" applyBorder="1" applyAlignment="1">
      <alignment horizontal="center" vertical="center" wrapText="1"/>
    </xf>
    <xf numFmtId="43" fontId="11" fillId="0" borderId="5" xfId="15" applyFont="1" applyFill="1" applyBorder="1" applyAlignment="1" applyProtection="1">
      <alignment horizontal="center" vertical="center"/>
      <protection locked="0"/>
    </xf>
    <xf numFmtId="43" fontId="11" fillId="0" borderId="59" xfId="15" applyFont="1" applyFill="1" applyBorder="1" applyAlignment="1" applyProtection="1">
      <alignment horizontal="center" vertical="center"/>
      <protection locked="0"/>
    </xf>
    <xf numFmtId="49" fontId="4" fillId="2" borderId="2" xfId="0" applyBorder="1" applyAlignment="1">
      <alignment horizontal="center" vertical="center" wrapText="1"/>
    </xf>
    <xf numFmtId="49" fontId="4" fillId="2" borderId="60" xfId="0" applyBorder="1" applyAlignment="1">
      <alignment horizontal="center" vertical="center" wrapText="1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164" fontId="9" fillId="0" borderId="25" xfId="15" applyNumberFormat="1" applyFont="1" applyFill="1" applyBorder="1" applyAlignment="1">
      <alignment horizontal="center" vertical="center"/>
    </xf>
    <xf numFmtId="164" fontId="9" fillId="0" borderId="8" xfId="15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3" fontId="23" fillId="0" borderId="8" xfId="15" applyFont="1" applyBorder="1" applyAlignment="1">
      <alignment horizontal="center" vertical="center"/>
    </xf>
    <xf numFmtId="43" fontId="23" fillId="0" borderId="28" xfId="15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13" fillId="0" borderId="15" xfId="15" applyFont="1" applyBorder="1" applyAlignment="1">
      <alignment horizontal="center" vertical="center"/>
    </xf>
    <xf numFmtId="43" fontId="13" fillId="0" borderId="16" xfId="15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43" fontId="13" fillId="6" borderId="36" xfId="15" applyFont="1" applyFill="1" applyBorder="1" applyAlignment="1">
      <alignment horizontal="center" vertical="center" wrapText="1"/>
    </xf>
    <xf numFmtId="43" fontId="13" fillId="6" borderId="39" xfId="15" applyFont="1" applyFill="1" applyBorder="1" applyAlignment="1">
      <alignment horizontal="center" vertical="center" wrapText="1"/>
    </xf>
    <xf numFmtId="43" fontId="13" fillId="6" borderId="65" xfId="15" applyFont="1" applyFill="1" applyBorder="1" applyAlignment="1">
      <alignment horizontal="center" vertical="center" wrapText="1"/>
    </xf>
    <xf numFmtId="43" fontId="0" fillId="0" borderId="37" xfId="15" applyBorder="1" applyAlignment="1">
      <alignment vertical="center"/>
    </xf>
    <xf numFmtId="43" fontId="0" fillId="0" borderId="25" xfId="15" applyBorder="1" applyAlignment="1">
      <alignment vertical="center"/>
    </xf>
    <xf numFmtId="43" fontId="0" fillId="0" borderId="66" xfId="15" applyBorder="1" applyAlignment="1">
      <alignment vertical="center"/>
    </xf>
    <xf numFmtId="43" fontId="0" fillId="0" borderId="56" xfId="15" applyBorder="1" applyAlignment="1">
      <alignment vertical="center"/>
    </xf>
    <xf numFmtId="43" fontId="0" fillId="0" borderId="40" xfId="15" applyBorder="1" applyAlignment="1">
      <alignment vertical="center"/>
    </xf>
    <xf numFmtId="43" fontId="0" fillId="0" borderId="67" xfId="15" applyBorder="1" applyAlignment="1">
      <alignment vertical="center"/>
    </xf>
    <xf numFmtId="43" fontId="0" fillId="0" borderId="37" xfId="15" applyBorder="1" applyAlignment="1">
      <alignment horizontal="center" vertical="center"/>
    </xf>
    <xf numFmtId="43" fontId="0" fillId="0" borderId="25" xfId="15" applyBorder="1" applyAlignment="1">
      <alignment horizontal="center" vertical="center"/>
    </xf>
    <xf numFmtId="43" fontId="0" fillId="0" borderId="66" xfId="15" applyBorder="1" applyAlignment="1">
      <alignment horizontal="center" vertical="center"/>
    </xf>
    <xf numFmtId="43" fontId="0" fillId="0" borderId="56" xfId="15" applyBorder="1" applyAlignment="1">
      <alignment horizontal="center" vertical="center"/>
    </xf>
    <xf numFmtId="43" fontId="0" fillId="0" borderId="40" xfId="15" applyBorder="1" applyAlignment="1">
      <alignment horizontal="center" vertical="center"/>
    </xf>
    <xf numFmtId="43" fontId="0" fillId="0" borderId="67" xfId="15" applyBorder="1" applyAlignment="1">
      <alignment horizontal="center" vertical="center"/>
    </xf>
    <xf numFmtId="43" fontId="0" fillId="0" borderId="56" xfId="15" applyNumberFormat="1" applyBorder="1" applyAlignment="1">
      <alignment vertical="center"/>
    </xf>
    <xf numFmtId="43" fontId="0" fillId="0" borderId="40" xfId="15" applyNumberFormat="1" applyBorder="1" applyAlignment="1">
      <alignment vertical="center"/>
    </xf>
    <xf numFmtId="43" fontId="13" fillId="6" borderId="68" xfId="15" applyFont="1" applyFill="1" applyBorder="1" applyAlignment="1">
      <alignment horizontal="center" vertical="center" wrapText="1"/>
    </xf>
    <xf numFmtId="43" fontId="13" fillId="6" borderId="69" xfId="15" applyFont="1" applyFill="1" applyBorder="1" applyAlignment="1">
      <alignment horizontal="center" vertical="center" wrapText="1"/>
    </xf>
    <xf numFmtId="43" fontId="0" fillId="0" borderId="34" xfId="15" applyBorder="1" applyAlignment="1">
      <alignment horizontal="center" vertical="center"/>
    </xf>
    <xf numFmtId="43" fontId="0" fillId="0" borderId="48" xfId="15" applyBorder="1" applyAlignment="1">
      <alignment horizontal="center" vertical="center"/>
    </xf>
    <xf numFmtId="43" fontId="0" fillId="0" borderId="70" xfId="15" applyBorder="1" applyAlignment="1">
      <alignment horizontal="center" vertical="center"/>
    </xf>
    <xf numFmtId="43" fontId="0" fillId="0" borderId="71" xfId="15" applyBorder="1" applyAlignment="1">
      <alignment horizontal="center" vertical="center"/>
    </xf>
    <xf numFmtId="43" fontId="13" fillId="6" borderId="72" xfId="15" applyFont="1" applyFill="1" applyBorder="1" applyAlignment="1">
      <alignment horizontal="center" vertical="center" wrapText="1"/>
    </xf>
    <xf numFmtId="43" fontId="13" fillId="6" borderId="73" xfId="15" applyFont="1" applyFill="1" applyBorder="1" applyAlignment="1">
      <alignment horizontal="center" vertical="center" wrapText="1"/>
    </xf>
    <xf numFmtId="43" fontId="13" fillId="6" borderId="74" xfId="15" applyFont="1" applyFill="1" applyBorder="1" applyAlignment="1">
      <alignment horizontal="center" vertical="center" wrapText="1"/>
    </xf>
    <xf numFmtId="43" fontId="0" fillId="0" borderId="8" xfId="15" applyBorder="1" applyAlignment="1">
      <alignment horizontal="center" vertical="center"/>
    </xf>
    <xf numFmtId="43" fontId="0" fillId="0" borderId="21" xfId="15" applyBorder="1" applyAlignment="1">
      <alignment horizontal="center" vertical="center"/>
    </xf>
    <xf numFmtId="43" fontId="0" fillId="0" borderId="35" xfId="15" applyBorder="1" applyAlignment="1">
      <alignment horizontal="center" vertical="center"/>
    </xf>
    <xf numFmtId="43" fontId="0" fillId="0" borderId="27" xfId="15" applyBorder="1" applyAlignment="1">
      <alignment vertical="center"/>
    </xf>
    <xf numFmtId="43" fontId="0" fillId="0" borderId="75" xfId="15" applyBorder="1" applyAlignment="1">
      <alignment vertical="center"/>
    </xf>
    <xf numFmtId="43" fontId="0" fillId="0" borderId="76" xfId="15" applyBorder="1" applyAlignment="1">
      <alignment vertical="center"/>
    </xf>
    <xf numFmtId="43" fontId="13" fillId="6" borderId="77" xfId="15" applyFont="1" applyFill="1" applyBorder="1" applyAlignment="1">
      <alignment horizontal="center" vertical="center" wrapText="1"/>
    </xf>
    <xf numFmtId="43" fontId="13" fillId="6" borderId="78" xfId="15" applyFont="1" applyFill="1" applyBorder="1" applyAlignment="1">
      <alignment horizontal="center" vertical="center" wrapText="1"/>
    </xf>
    <xf numFmtId="43" fontId="0" fillId="0" borderId="38" xfId="15" applyBorder="1" applyAlignment="1">
      <alignment horizontal="center" vertical="center"/>
    </xf>
    <xf numFmtId="43" fontId="0" fillId="0" borderId="13" xfId="15" applyBorder="1" applyAlignment="1">
      <alignment horizontal="center" vertical="center"/>
    </xf>
    <xf numFmtId="43" fontId="0" fillId="0" borderId="79" xfId="15" applyBorder="1" applyAlignment="1">
      <alignment vertical="center"/>
    </xf>
    <xf numFmtId="43" fontId="0" fillId="0" borderId="80" xfId="15" applyBorder="1" applyAlignment="1">
      <alignment vertical="center"/>
    </xf>
    <xf numFmtId="43" fontId="0" fillId="0" borderId="79" xfId="15" applyBorder="1" applyAlignment="1">
      <alignment horizontal="center" vertical="center"/>
    </xf>
    <xf numFmtId="43" fontId="0" fillId="0" borderId="27" xfId="15" applyBorder="1" applyAlignment="1">
      <alignment horizontal="center" vertical="center"/>
    </xf>
    <xf numFmtId="43" fontId="0" fillId="0" borderId="75" xfId="15" applyBorder="1" applyAlignment="1">
      <alignment horizontal="center" vertical="center"/>
    </xf>
    <xf numFmtId="43" fontId="0" fillId="0" borderId="38" xfId="15" applyBorder="1" applyAlignment="1">
      <alignment vertical="center"/>
    </xf>
    <xf numFmtId="43" fontId="0" fillId="0" borderId="35" xfId="15" applyBorder="1" applyAlignment="1">
      <alignment vertical="center"/>
    </xf>
    <xf numFmtId="43" fontId="0" fillId="0" borderId="76" xfId="15" applyBorder="1" applyAlignment="1">
      <alignment horizontal="center" vertical="center"/>
    </xf>
    <xf numFmtId="43" fontId="13" fillId="6" borderId="81" xfId="15" applyFont="1" applyFill="1" applyBorder="1" applyAlignment="1">
      <alignment horizontal="center" vertical="center" wrapText="1"/>
    </xf>
    <xf numFmtId="43" fontId="0" fillId="0" borderId="82" xfId="15" applyBorder="1" applyAlignment="1">
      <alignment vertical="center"/>
    </xf>
    <xf numFmtId="43" fontId="0" fillId="0" borderId="83" xfId="15" applyBorder="1" applyAlignment="1">
      <alignment horizontal="justify" vertical="center"/>
    </xf>
    <xf numFmtId="43" fontId="0" fillId="0" borderId="40" xfId="15" applyBorder="1" applyAlignment="1">
      <alignment horizontal="justify" vertical="center"/>
    </xf>
    <xf numFmtId="43" fontId="0" fillId="0" borderId="67" xfId="15" applyBorder="1" applyAlignment="1">
      <alignment horizontal="justify" vertical="center"/>
    </xf>
    <xf numFmtId="43" fontId="9" fillId="0" borderId="27" xfId="15" applyFont="1" applyBorder="1" applyAlignment="1">
      <alignment horizontal="center" vertical="center"/>
    </xf>
    <xf numFmtId="43" fontId="9" fillId="0" borderId="40" xfId="15" applyFont="1" applyBorder="1" applyAlignment="1">
      <alignment horizontal="center" vertical="center"/>
    </xf>
    <xf numFmtId="43" fontId="9" fillId="0" borderId="76" xfId="15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center" vertical="center"/>
    </xf>
    <xf numFmtId="43" fontId="13" fillId="6" borderId="84" xfId="15" applyFont="1" applyFill="1" applyBorder="1" applyAlignment="1">
      <alignment horizontal="center" vertical="center" wrapText="1"/>
    </xf>
    <xf numFmtId="43" fontId="0" fillId="0" borderId="85" xfId="15" applyBorder="1" applyAlignment="1">
      <alignment horizontal="center" vertical="center"/>
    </xf>
    <xf numFmtId="43" fontId="0" fillId="0" borderId="70" xfId="15" applyBorder="1" applyAlignment="1">
      <alignment vertic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A2" sqref="A2:I2"/>
    </sheetView>
  </sheetViews>
  <sheetFormatPr defaultColWidth="9.33203125" defaultRowHeight="12.75"/>
  <cols>
    <col min="1" max="1" width="8" style="0" customWidth="1"/>
    <col min="2" max="2" width="10.83203125" style="0" customWidth="1"/>
    <col min="3" max="3" width="1.171875" style="0" customWidth="1"/>
    <col min="4" max="4" width="10.83203125" style="0" customWidth="1"/>
    <col min="5" max="5" width="63.66015625" style="0" customWidth="1"/>
    <col min="6" max="6" width="24.16015625" style="0" customWidth="1"/>
    <col min="7" max="7" width="24.5" style="0" customWidth="1"/>
    <col min="8" max="8" width="10.16015625" style="0" customWidth="1"/>
    <col min="9" max="9" width="16.5" style="0" customWidth="1"/>
  </cols>
  <sheetData>
    <row r="1" spans="1:9" ht="14.25" customHeight="1">
      <c r="A1" s="252" t="s">
        <v>523</v>
      </c>
      <c r="B1" s="252"/>
      <c r="C1" s="252"/>
      <c r="D1" s="252"/>
      <c r="E1" s="252"/>
      <c r="F1" s="252"/>
      <c r="G1" s="252"/>
      <c r="H1" s="252"/>
      <c r="I1" s="252"/>
    </row>
    <row r="2" spans="1:9" ht="34.5" customHeight="1" thickBot="1">
      <c r="A2" s="253" t="s">
        <v>148</v>
      </c>
      <c r="B2" s="254"/>
      <c r="C2" s="254"/>
      <c r="D2" s="254"/>
      <c r="E2" s="254"/>
      <c r="F2" s="254"/>
      <c r="G2" s="254"/>
      <c r="H2" s="254"/>
      <c r="I2" s="254"/>
    </row>
    <row r="3" spans="1:9" ht="16.5" customHeight="1" thickTop="1">
      <c r="A3" s="1" t="s">
        <v>0</v>
      </c>
      <c r="B3" s="259" t="s">
        <v>1</v>
      </c>
      <c r="C3" s="259"/>
      <c r="D3" s="2" t="s">
        <v>2</v>
      </c>
      <c r="E3" s="2" t="s">
        <v>3</v>
      </c>
      <c r="F3" s="2" t="s">
        <v>4</v>
      </c>
      <c r="G3" s="2" t="s">
        <v>5</v>
      </c>
      <c r="H3" s="259" t="s">
        <v>6</v>
      </c>
      <c r="I3" s="260"/>
    </row>
    <row r="4" spans="1:9" ht="16.5" customHeight="1">
      <c r="A4" s="8" t="s">
        <v>7</v>
      </c>
      <c r="B4" s="243"/>
      <c r="C4" s="243"/>
      <c r="D4" s="9"/>
      <c r="E4" s="16" t="s">
        <v>8</v>
      </c>
      <c r="F4" s="3" t="s">
        <v>9</v>
      </c>
      <c r="G4" s="3" t="s">
        <v>10</v>
      </c>
      <c r="H4" s="244" t="s">
        <v>11</v>
      </c>
      <c r="I4" s="245"/>
    </row>
    <row r="5" spans="1:9" ht="16.5" customHeight="1">
      <c r="A5" s="10"/>
      <c r="B5" s="246" t="s">
        <v>12</v>
      </c>
      <c r="C5" s="246"/>
      <c r="D5" s="11"/>
      <c r="E5" s="17" t="s">
        <v>13</v>
      </c>
      <c r="F5" s="4" t="s">
        <v>14</v>
      </c>
      <c r="G5" s="4" t="s">
        <v>15</v>
      </c>
      <c r="H5" s="247" t="s">
        <v>15</v>
      </c>
      <c r="I5" s="248"/>
    </row>
    <row r="6" spans="1:9" ht="33" customHeight="1">
      <c r="A6" s="12"/>
      <c r="B6" s="249"/>
      <c r="C6" s="249"/>
      <c r="D6" s="13" t="s">
        <v>16</v>
      </c>
      <c r="E6" s="18" t="s">
        <v>17</v>
      </c>
      <c r="F6" s="5" t="s">
        <v>14</v>
      </c>
      <c r="G6" s="5" t="s">
        <v>15</v>
      </c>
      <c r="H6" s="250" t="s">
        <v>15</v>
      </c>
      <c r="I6" s="251"/>
    </row>
    <row r="7" spans="1:9" ht="16.5" customHeight="1">
      <c r="A7" s="10"/>
      <c r="B7" s="246" t="s">
        <v>18</v>
      </c>
      <c r="C7" s="246"/>
      <c r="D7" s="11"/>
      <c r="E7" s="17" t="s">
        <v>19</v>
      </c>
      <c r="F7" s="4" t="s">
        <v>20</v>
      </c>
      <c r="G7" s="4" t="s">
        <v>21</v>
      </c>
      <c r="H7" s="247" t="s">
        <v>22</v>
      </c>
      <c r="I7" s="248"/>
    </row>
    <row r="8" spans="1:9" ht="16.5" customHeight="1">
      <c r="A8" s="12"/>
      <c r="B8" s="249"/>
      <c r="C8" s="249"/>
      <c r="D8" s="13" t="s">
        <v>23</v>
      </c>
      <c r="E8" s="18" t="s">
        <v>24</v>
      </c>
      <c r="F8" s="5" t="s">
        <v>25</v>
      </c>
      <c r="G8" s="5" t="s">
        <v>21</v>
      </c>
      <c r="H8" s="250" t="s">
        <v>26</v>
      </c>
      <c r="I8" s="251"/>
    </row>
    <row r="9" spans="1:9" ht="16.5" customHeight="1">
      <c r="A9" s="8" t="s">
        <v>27</v>
      </c>
      <c r="B9" s="243"/>
      <c r="C9" s="243"/>
      <c r="D9" s="9"/>
      <c r="E9" s="16" t="s">
        <v>28</v>
      </c>
      <c r="F9" s="3" t="s">
        <v>29</v>
      </c>
      <c r="G9" s="3" t="s">
        <v>30</v>
      </c>
      <c r="H9" s="244" t="s">
        <v>31</v>
      </c>
      <c r="I9" s="245"/>
    </row>
    <row r="10" spans="1:9" ht="16.5" customHeight="1">
      <c r="A10" s="10"/>
      <c r="B10" s="246" t="s">
        <v>32</v>
      </c>
      <c r="C10" s="246"/>
      <c r="D10" s="11"/>
      <c r="E10" s="17" t="s">
        <v>33</v>
      </c>
      <c r="F10" s="4" t="s">
        <v>34</v>
      </c>
      <c r="G10" s="4" t="s">
        <v>30</v>
      </c>
      <c r="H10" s="247" t="s">
        <v>35</v>
      </c>
      <c r="I10" s="248"/>
    </row>
    <row r="11" spans="1:9" ht="16.5" customHeight="1">
      <c r="A11" s="12"/>
      <c r="B11" s="249"/>
      <c r="C11" s="249"/>
      <c r="D11" s="13" t="s">
        <v>36</v>
      </c>
      <c r="E11" s="18" t="s">
        <v>37</v>
      </c>
      <c r="F11" s="5" t="s">
        <v>14</v>
      </c>
      <c r="G11" s="5" t="s">
        <v>30</v>
      </c>
      <c r="H11" s="250" t="s">
        <v>30</v>
      </c>
      <c r="I11" s="251"/>
    </row>
    <row r="12" spans="1:9" ht="16.5" customHeight="1">
      <c r="A12" s="8" t="s">
        <v>38</v>
      </c>
      <c r="B12" s="243"/>
      <c r="C12" s="243"/>
      <c r="D12" s="9"/>
      <c r="E12" s="16" t="s">
        <v>39</v>
      </c>
      <c r="F12" s="3" t="s">
        <v>40</v>
      </c>
      <c r="G12" s="3" t="s">
        <v>41</v>
      </c>
      <c r="H12" s="244" t="s">
        <v>42</v>
      </c>
      <c r="I12" s="245"/>
    </row>
    <row r="13" spans="1:9" ht="16.5" customHeight="1">
      <c r="A13" s="10"/>
      <c r="B13" s="246" t="s">
        <v>43</v>
      </c>
      <c r="C13" s="246"/>
      <c r="D13" s="11"/>
      <c r="E13" s="17" t="s">
        <v>19</v>
      </c>
      <c r="F13" s="4" t="s">
        <v>44</v>
      </c>
      <c r="G13" s="4" t="s">
        <v>41</v>
      </c>
      <c r="H13" s="247" t="s">
        <v>45</v>
      </c>
      <c r="I13" s="248"/>
    </row>
    <row r="14" spans="1:9" ht="16.5" customHeight="1">
      <c r="A14" s="12"/>
      <c r="B14" s="249"/>
      <c r="C14" s="249"/>
      <c r="D14" s="13" t="s">
        <v>46</v>
      </c>
      <c r="E14" s="18" t="s">
        <v>47</v>
      </c>
      <c r="F14" s="5" t="s">
        <v>48</v>
      </c>
      <c r="G14" s="5" t="s">
        <v>49</v>
      </c>
      <c r="H14" s="250" t="s">
        <v>50</v>
      </c>
      <c r="I14" s="251"/>
    </row>
    <row r="15" spans="1:9" ht="16.5" customHeight="1">
      <c r="A15" s="12"/>
      <c r="B15" s="249"/>
      <c r="C15" s="249"/>
      <c r="D15" s="13" t="s">
        <v>51</v>
      </c>
      <c r="E15" s="18" t="s">
        <v>52</v>
      </c>
      <c r="F15" s="5" t="s">
        <v>53</v>
      </c>
      <c r="G15" s="5" t="s">
        <v>54</v>
      </c>
      <c r="H15" s="250" t="s">
        <v>55</v>
      </c>
      <c r="I15" s="251"/>
    </row>
    <row r="16" spans="1:9" ht="45" customHeight="1">
      <c r="A16" s="8" t="s">
        <v>56</v>
      </c>
      <c r="B16" s="243"/>
      <c r="C16" s="243"/>
      <c r="D16" s="9"/>
      <c r="E16" s="16" t="s">
        <v>57</v>
      </c>
      <c r="F16" s="3" t="s">
        <v>58</v>
      </c>
      <c r="G16" s="3" t="s">
        <v>59</v>
      </c>
      <c r="H16" s="244" t="s">
        <v>60</v>
      </c>
      <c r="I16" s="245"/>
    </row>
    <row r="17" spans="1:9" ht="35.25" customHeight="1">
      <c r="A17" s="10"/>
      <c r="B17" s="246" t="s">
        <v>61</v>
      </c>
      <c r="C17" s="246"/>
      <c r="D17" s="11"/>
      <c r="E17" s="17" t="s">
        <v>62</v>
      </c>
      <c r="F17" s="4" t="s">
        <v>63</v>
      </c>
      <c r="G17" s="4" t="s">
        <v>64</v>
      </c>
      <c r="H17" s="247" t="s">
        <v>65</v>
      </c>
      <c r="I17" s="248"/>
    </row>
    <row r="18" spans="1:9" ht="16.5" customHeight="1">
      <c r="A18" s="12"/>
      <c r="B18" s="249"/>
      <c r="C18" s="249"/>
      <c r="D18" s="13" t="s">
        <v>66</v>
      </c>
      <c r="E18" s="18" t="s">
        <v>67</v>
      </c>
      <c r="F18" s="5" t="s">
        <v>68</v>
      </c>
      <c r="G18" s="5" t="s">
        <v>64</v>
      </c>
      <c r="H18" s="250" t="s">
        <v>69</v>
      </c>
      <c r="I18" s="251"/>
    </row>
    <row r="19" spans="1:9" ht="43.5" customHeight="1">
      <c r="A19" s="10"/>
      <c r="B19" s="246" t="s">
        <v>70</v>
      </c>
      <c r="C19" s="246"/>
      <c r="D19" s="11"/>
      <c r="E19" s="17" t="s">
        <v>71</v>
      </c>
      <c r="F19" s="4" t="s">
        <v>72</v>
      </c>
      <c r="G19" s="4" t="s">
        <v>73</v>
      </c>
      <c r="H19" s="247" t="s">
        <v>74</v>
      </c>
      <c r="I19" s="248"/>
    </row>
    <row r="20" spans="1:9" ht="16.5" customHeight="1">
      <c r="A20" s="12"/>
      <c r="B20" s="249"/>
      <c r="C20" s="249"/>
      <c r="D20" s="13" t="s">
        <v>75</v>
      </c>
      <c r="E20" s="18" t="s">
        <v>76</v>
      </c>
      <c r="F20" s="5" t="s">
        <v>49</v>
      </c>
      <c r="G20" s="5" t="s">
        <v>77</v>
      </c>
      <c r="H20" s="250" t="s">
        <v>78</v>
      </c>
      <c r="I20" s="251"/>
    </row>
    <row r="21" spans="1:9" ht="16.5" customHeight="1">
      <c r="A21" s="12"/>
      <c r="B21" s="249"/>
      <c r="C21" s="249"/>
      <c r="D21" s="13" t="s">
        <v>23</v>
      </c>
      <c r="E21" s="18" t="s">
        <v>24</v>
      </c>
      <c r="F21" s="5" t="s">
        <v>68</v>
      </c>
      <c r="G21" s="5" t="s">
        <v>68</v>
      </c>
      <c r="H21" s="250" t="s">
        <v>79</v>
      </c>
      <c r="I21" s="251"/>
    </row>
    <row r="22" spans="1:9" ht="16.5" customHeight="1">
      <c r="A22" s="12"/>
      <c r="B22" s="249"/>
      <c r="C22" s="249"/>
      <c r="D22" s="13" t="s">
        <v>66</v>
      </c>
      <c r="E22" s="18" t="s">
        <v>67</v>
      </c>
      <c r="F22" s="5" t="s">
        <v>80</v>
      </c>
      <c r="G22" s="5" t="s">
        <v>81</v>
      </c>
      <c r="H22" s="250" t="s">
        <v>82</v>
      </c>
      <c r="I22" s="251"/>
    </row>
    <row r="23" spans="1:9" ht="30.75" customHeight="1">
      <c r="A23" s="10"/>
      <c r="B23" s="246" t="s">
        <v>83</v>
      </c>
      <c r="C23" s="246"/>
      <c r="D23" s="11"/>
      <c r="E23" s="17" t="s">
        <v>84</v>
      </c>
      <c r="F23" s="4" t="s">
        <v>85</v>
      </c>
      <c r="G23" s="4" t="s">
        <v>86</v>
      </c>
      <c r="H23" s="247" t="s">
        <v>87</v>
      </c>
      <c r="I23" s="248"/>
    </row>
    <row r="24" spans="1:9" ht="16.5" customHeight="1">
      <c r="A24" s="12"/>
      <c r="B24" s="249"/>
      <c r="C24" s="249"/>
      <c r="D24" s="13" t="s">
        <v>88</v>
      </c>
      <c r="E24" s="18" t="s">
        <v>89</v>
      </c>
      <c r="F24" s="5" t="s">
        <v>14</v>
      </c>
      <c r="G24" s="5" t="s">
        <v>90</v>
      </c>
      <c r="H24" s="250" t="s">
        <v>90</v>
      </c>
      <c r="I24" s="251"/>
    </row>
    <row r="25" spans="1:9" ht="16.5" customHeight="1">
      <c r="A25" s="12"/>
      <c r="B25" s="249"/>
      <c r="C25" s="249"/>
      <c r="D25" s="13" t="s">
        <v>36</v>
      </c>
      <c r="E25" s="18" t="s">
        <v>37</v>
      </c>
      <c r="F25" s="5" t="s">
        <v>14</v>
      </c>
      <c r="G25" s="5" t="s">
        <v>91</v>
      </c>
      <c r="H25" s="250" t="s">
        <v>91</v>
      </c>
      <c r="I25" s="251"/>
    </row>
    <row r="26" spans="1:9" ht="21.75" customHeight="1">
      <c r="A26" s="8" t="s">
        <v>93</v>
      </c>
      <c r="B26" s="243"/>
      <c r="C26" s="243"/>
      <c r="D26" s="9"/>
      <c r="E26" s="16" t="s">
        <v>94</v>
      </c>
      <c r="F26" s="3" t="s">
        <v>95</v>
      </c>
      <c r="G26" s="3" t="s">
        <v>96</v>
      </c>
      <c r="H26" s="244" t="s">
        <v>97</v>
      </c>
      <c r="I26" s="245"/>
    </row>
    <row r="27" spans="1:9" ht="23.25" customHeight="1">
      <c r="A27" s="10"/>
      <c r="B27" s="246" t="s">
        <v>98</v>
      </c>
      <c r="C27" s="246"/>
      <c r="D27" s="11"/>
      <c r="E27" s="17" t="s">
        <v>99</v>
      </c>
      <c r="F27" s="4" t="s">
        <v>100</v>
      </c>
      <c r="G27" s="4" t="s">
        <v>96</v>
      </c>
      <c r="H27" s="247" t="s">
        <v>101</v>
      </c>
      <c r="I27" s="248"/>
    </row>
    <row r="28" spans="1:9" ht="27" customHeight="1">
      <c r="A28" s="12"/>
      <c r="B28" s="249"/>
      <c r="C28" s="249"/>
      <c r="D28" s="13" t="s">
        <v>102</v>
      </c>
      <c r="E28" s="18" t="s">
        <v>103</v>
      </c>
      <c r="F28" s="5" t="s">
        <v>14</v>
      </c>
      <c r="G28" s="5" t="s">
        <v>104</v>
      </c>
      <c r="H28" s="250" t="s">
        <v>104</v>
      </c>
      <c r="I28" s="251"/>
    </row>
    <row r="29" spans="1:9" ht="31.5" customHeight="1">
      <c r="A29" s="12"/>
      <c r="B29" s="249"/>
      <c r="C29" s="249"/>
      <c r="D29" s="13" t="s">
        <v>105</v>
      </c>
      <c r="E29" s="18" t="s">
        <v>106</v>
      </c>
      <c r="F29" s="5" t="s">
        <v>14</v>
      </c>
      <c r="G29" s="5" t="s">
        <v>107</v>
      </c>
      <c r="H29" s="250" t="s">
        <v>107</v>
      </c>
      <c r="I29" s="251"/>
    </row>
    <row r="30" spans="1:9" ht="16.5" customHeight="1">
      <c r="A30" s="8" t="s">
        <v>108</v>
      </c>
      <c r="B30" s="243"/>
      <c r="C30" s="243"/>
      <c r="D30" s="9"/>
      <c r="E30" s="16" t="s">
        <v>109</v>
      </c>
      <c r="F30" s="3" t="s">
        <v>110</v>
      </c>
      <c r="G30" s="3" t="s">
        <v>111</v>
      </c>
      <c r="H30" s="244" t="s">
        <v>112</v>
      </c>
      <c r="I30" s="245"/>
    </row>
    <row r="31" spans="1:9" ht="30" customHeight="1">
      <c r="A31" s="10"/>
      <c r="B31" s="246" t="s">
        <v>113</v>
      </c>
      <c r="C31" s="246"/>
      <c r="D31" s="11"/>
      <c r="E31" s="17" t="s">
        <v>114</v>
      </c>
      <c r="F31" s="4" t="s">
        <v>115</v>
      </c>
      <c r="G31" s="4" t="s">
        <v>116</v>
      </c>
      <c r="H31" s="247" t="s">
        <v>117</v>
      </c>
      <c r="I31" s="248"/>
    </row>
    <row r="32" spans="1:9" ht="16.5" customHeight="1">
      <c r="A32" s="12"/>
      <c r="B32" s="249"/>
      <c r="C32" s="249"/>
      <c r="D32" s="13" t="s">
        <v>23</v>
      </c>
      <c r="E32" s="18" t="s">
        <v>24</v>
      </c>
      <c r="F32" s="5" t="s">
        <v>118</v>
      </c>
      <c r="G32" s="5" t="s">
        <v>116</v>
      </c>
      <c r="H32" s="250" t="s">
        <v>119</v>
      </c>
      <c r="I32" s="251"/>
    </row>
    <row r="33" spans="1:9" ht="43.5" customHeight="1">
      <c r="A33" s="10"/>
      <c r="B33" s="246" t="s">
        <v>120</v>
      </c>
      <c r="C33" s="246"/>
      <c r="D33" s="11"/>
      <c r="E33" s="17" t="s">
        <v>121</v>
      </c>
      <c r="F33" s="4" t="s">
        <v>122</v>
      </c>
      <c r="G33" s="4" t="s">
        <v>21</v>
      </c>
      <c r="H33" s="247" t="s">
        <v>123</v>
      </c>
      <c r="I33" s="248"/>
    </row>
    <row r="34" spans="1:9" ht="39.75" customHeight="1">
      <c r="A34" s="12"/>
      <c r="B34" s="249"/>
      <c r="C34" s="249"/>
      <c r="D34" s="13" t="s">
        <v>124</v>
      </c>
      <c r="E34" s="18" t="s">
        <v>125</v>
      </c>
      <c r="F34" s="5" t="s">
        <v>50</v>
      </c>
      <c r="G34" s="5" t="s">
        <v>21</v>
      </c>
      <c r="H34" s="250" t="s">
        <v>126</v>
      </c>
      <c r="I34" s="251"/>
    </row>
    <row r="35" spans="1:9" ht="16.5" customHeight="1">
      <c r="A35" s="10"/>
      <c r="B35" s="246" t="s">
        <v>127</v>
      </c>
      <c r="C35" s="246"/>
      <c r="D35" s="11"/>
      <c r="E35" s="17" t="s">
        <v>128</v>
      </c>
      <c r="F35" s="4" t="s">
        <v>129</v>
      </c>
      <c r="G35" s="4" t="s">
        <v>130</v>
      </c>
      <c r="H35" s="247" t="s">
        <v>131</v>
      </c>
      <c r="I35" s="248"/>
    </row>
    <row r="36" spans="1:9" ht="40.5" customHeight="1">
      <c r="A36" s="12"/>
      <c r="B36" s="249"/>
      <c r="C36" s="249"/>
      <c r="D36" s="13" t="s">
        <v>132</v>
      </c>
      <c r="E36" s="18" t="s">
        <v>133</v>
      </c>
      <c r="F36" s="5" t="s">
        <v>14</v>
      </c>
      <c r="G36" s="5" t="s">
        <v>134</v>
      </c>
      <c r="H36" s="250" t="s">
        <v>134</v>
      </c>
      <c r="I36" s="251"/>
    </row>
    <row r="37" spans="1:9" ht="42" customHeight="1">
      <c r="A37" s="12"/>
      <c r="B37" s="249"/>
      <c r="C37" s="249"/>
      <c r="D37" s="13" t="s">
        <v>135</v>
      </c>
      <c r="E37" s="18" t="s">
        <v>133</v>
      </c>
      <c r="F37" s="5" t="s">
        <v>14</v>
      </c>
      <c r="G37" s="5" t="s">
        <v>136</v>
      </c>
      <c r="H37" s="250" t="s">
        <v>136</v>
      </c>
      <c r="I37" s="251"/>
    </row>
    <row r="38" spans="1:9" ht="16.5" customHeight="1">
      <c r="A38" s="8" t="s">
        <v>137</v>
      </c>
      <c r="B38" s="243"/>
      <c r="C38" s="243"/>
      <c r="D38" s="9"/>
      <c r="E38" s="16" t="s">
        <v>138</v>
      </c>
      <c r="F38" s="3" t="s">
        <v>139</v>
      </c>
      <c r="G38" s="3" t="s">
        <v>140</v>
      </c>
      <c r="H38" s="244" t="s">
        <v>141</v>
      </c>
      <c r="I38" s="245"/>
    </row>
    <row r="39" spans="1:9" ht="27" customHeight="1">
      <c r="A39" s="10"/>
      <c r="B39" s="246" t="s">
        <v>142</v>
      </c>
      <c r="C39" s="246"/>
      <c r="D39" s="11"/>
      <c r="E39" s="17" t="s">
        <v>143</v>
      </c>
      <c r="F39" s="4" t="s">
        <v>139</v>
      </c>
      <c r="G39" s="4" t="s">
        <v>140</v>
      </c>
      <c r="H39" s="247" t="s">
        <v>141</v>
      </c>
      <c r="I39" s="248"/>
    </row>
    <row r="40" spans="1:9" ht="16.5" customHeight="1" thickBot="1">
      <c r="A40" s="14"/>
      <c r="B40" s="238"/>
      <c r="C40" s="238"/>
      <c r="D40" s="15" t="s">
        <v>23</v>
      </c>
      <c r="E40" s="19" t="s">
        <v>24</v>
      </c>
      <c r="F40" s="6" t="s">
        <v>139</v>
      </c>
      <c r="G40" s="6" t="s">
        <v>140</v>
      </c>
      <c r="H40" s="239" t="s">
        <v>141</v>
      </c>
      <c r="I40" s="240"/>
    </row>
    <row r="41" spans="1:9" ht="13.5" customHeight="1" thickBot="1" thickTop="1">
      <c r="A41" s="241"/>
      <c r="B41" s="241"/>
      <c r="C41" s="241"/>
      <c r="D41" s="241"/>
      <c r="E41" s="242"/>
      <c r="F41" s="242"/>
      <c r="G41" s="242"/>
      <c r="H41" s="242"/>
      <c r="I41" s="242"/>
    </row>
    <row r="42" spans="1:9" ht="18" customHeight="1" thickBot="1" thickTop="1">
      <c r="A42" s="232" t="s">
        <v>144</v>
      </c>
      <c r="B42" s="233"/>
      <c r="C42" s="233"/>
      <c r="D42" s="233"/>
      <c r="E42" s="233"/>
      <c r="F42" s="7" t="s">
        <v>145</v>
      </c>
      <c r="G42" s="7" t="s">
        <v>146</v>
      </c>
      <c r="H42" s="234" t="s">
        <v>147</v>
      </c>
      <c r="I42" s="235"/>
    </row>
    <row r="43" spans="1:9" ht="16.5" customHeight="1" thickBot="1" thickTop="1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8" customHeight="1" thickTop="1">
      <c r="A44" s="20"/>
      <c r="B44" s="20"/>
      <c r="C44" s="20"/>
      <c r="D44" s="31" t="s">
        <v>2</v>
      </c>
      <c r="E44" s="32" t="s">
        <v>3</v>
      </c>
      <c r="F44" s="32" t="s">
        <v>4</v>
      </c>
      <c r="G44" s="32" t="s">
        <v>5</v>
      </c>
      <c r="H44" s="236" t="s">
        <v>6</v>
      </c>
      <c r="I44" s="237"/>
    </row>
    <row r="45" spans="1:9" ht="28.5" customHeight="1" thickBot="1">
      <c r="A45" s="20"/>
      <c r="B45" s="20"/>
      <c r="C45" s="20"/>
      <c r="D45" s="26" t="s">
        <v>355</v>
      </c>
      <c r="E45" s="27" t="s">
        <v>356</v>
      </c>
      <c r="F45" s="30">
        <f>H45-G45</f>
        <v>7197923.42</v>
      </c>
      <c r="G45" s="29">
        <v>-76081.61</v>
      </c>
      <c r="H45" s="255">
        <v>7121841.81</v>
      </c>
      <c r="I45" s="256"/>
    </row>
    <row r="46" spans="1:9" ht="26.25" customHeight="1" thickBot="1" thickTop="1">
      <c r="A46" s="20"/>
      <c r="B46" s="20"/>
      <c r="C46" s="20"/>
      <c r="D46" s="24"/>
      <c r="E46" s="25" t="s">
        <v>144</v>
      </c>
      <c r="F46" s="28">
        <v>7794847.67</v>
      </c>
      <c r="G46" s="28">
        <v>-76081.61</v>
      </c>
      <c r="H46" s="257">
        <v>7718766.06</v>
      </c>
      <c r="I46" s="258"/>
    </row>
    <row r="47" ht="13.5" thickTop="1"/>
  </sheetData>
  <mergeCells count="85"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3:C23"/>
    <mergeCell ref="H23:I23"/>
    <mergeCell ref="B20:C20"/>
    <mergeCell ref="H20:I20"/>
    <mergeCell ref="B21:C21"/>
    <mergeCell ref="H21:I21"/>
    <mergeCell ref="A1:I1"/>
    <mergeCell ref="A2:I2"/>
    <mergeCell ref="H45:I45"/>
    <mergeCell ref="H46:I46"/>
    <mergeCell ref="B24:C24"/>
    <mergeCell ref="H24:I24"/>
    <mergeCell ref="B25:C25"/>
    <mergeCell ref="H25:I25"/>
    <mergeCell ref="B22:C22"/>
    <mergeCell ref="H22:I22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A42:E42"/>
    <mergeCell ref="H42:I42"/>
    <mergeCell ref="H44:I44"/>
    <mergeCell ref="B40:C40"/>
    <mergeCell ref="H40:I40"/>
    <mergeCell ref="A41:D41"/>
    <mergeCell ref="E41:I4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9">
      <selection activeCell="F9" sqref="F9"/>
    </sheetView>
  </sheetViews>
  <sheetFormatPr defaultColWidth="9.33203125" defaultRowHeight="12.75"/>
  <cols>
    <col min="1" max="1" width="3.66015625" style="0" customWidth="1"/>
    <col min="2" max="2" width="4.33203125" style="0" customWidth="1"/>
    <col min="3" max="3" width="9.5" style="0" customWidth="1"/>
    <col min="4" max="4" width="1.171875" style="0" customWidth="1"/>
    <col min="5" max="5" width="11.5" style="0" customWidth="1"/>
    <col min="6" max="6" width="63.66015625" style="0" customWidth="1"/>
    <col min="7" max="7" width="10.16015625" style="0" customWidth="1"/>
    <col min="8" max="8" width="13.66015625" style="0" customWidth="1"/>
    <col min="9" max="9" width="25" style="0" customWidth="1"/>
    <col min="10" max="10" width="10.16015625" style="0" customWidth="1"/>
    <col min="11" max="11" width="16.5" style="0" customWidth="1"/>
  </cols>
  <sheetData>
    <row r="1" spans="1:11" ht="33" customHeight="1">
      <c r="A1" s="252" t="s">
        <v>524</v>
      </c>
      <c r="B1" s="252"/>
      <c r="C1" s="252"/>
      <c r="D1" s="252"/>
      <c r="E1" s="252"/>
      <c r="F1" s="252"/>
      <c r="G1" s="252"/>
      <c r="H1" s="252"/>
      <c r="I1" s="252"/>
      <c r="J1" s="20"/>
      <c r="K1" s="20"/>
    </row>
    <row r="2" spans="1:11" ht="33.75" customHeight="1" thickBot="1">
      <c r="A2" s="217" t="s">
        <v>217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6.5" customHeight="1" thickTop="1">
      <c r="A3" s="219" t="s">
        <v>0</v>
      </c>
      <c r="B3" s="259"/>
      <c r="C3" s="259" t="s">
        <v>1</v>
      </c>
      <c r="D3" s="259"/>
      <c r="E3" s="2" t="s">
        <v>2</v>
      </c>
      <c r="F3" s="2" t="s">
        <v>3</v>
      </c>
      <c r="G3" s="259" t="s">
        <v>4</v>
      </c>
      <c r="H3" s="259"/>
      <c r="I3" s="2" t="s">
        <v>5</v>
      </c>
      <c r="J3" s="259" t="s">
        <v>6</v>
      </c>
      <c r="K3" s="260"/>
    </row>
    <row r="4" spans="1:11" ht="16.5" customHeight="1">
      <c r="A4" s="228" t="s">
        <v>7</v>
      </c>
      <c r="B4" s="243"/>
      <c r="C4" s="243"/>
      <c r="D4" s="243"/>
      <c r="E4" s="9"/>
      <c r="F4" s="16" t="s">
        <v>8</v>
      </c>
      <c r="G4" s="244" t="s">
        <v>149</v>
      </c>
      <c r="H4" s="244"/>
      <c r="I4" s="3" t="s">
        <v>218</v>
      </c>
      <c r="J4" s="244" t="s">
        <v>219</v>
      </c>
      <c r="K4" s="245"/>
    </row>
    <row r="5" spans="1:11" ht="16.5" customHeight="1">
      <c r="A5" s="226"/>
      <c r="B5" s="227"/>
      <c r="C5" s="246" t="s">
        <v>12</v>
      </c>
      <c r="D5" s="246"/>
      <c r="E5" s="11"/>
      <c r="F5" s="17" t="s">
        <v>13</v>
      </c>
      <c r="G5" s="247" t="s">
        <v>14</v>
      </c>
      <c r="H5" s="247"/>
      <c r="I5" s="4" t="s">
        <v>218</v>
      </c>
      <c r="J5" s="247" t="s">
        <v>218</v>
      </c>
      <c r="K5" s="248"/>
    </row>
    <row r="6" spans="1:11" ht="16.5" customHeight="1">
      <c r="A6" s="225"/>
      <c r="B6" s="249"/>
      <c r="C6" s="249"/>
      <c r="D6" s="249"/>
      <c r="E6" s="13" t="s">
        <v>155</v>
      </c>
      <c r="F6" s="18" t="s">
        <v>156</v>
      </c>
      <c r="G6" s="250" t="s">
        <v>14</v>
      </c>
      <c r="H6" s="250"/>
      <c r="I6" s="5" t="s">
        <v>218</v>
      </c>
      <c r="J6" s="250" t="s">
        <v>218</v>
      </c>
      <c r="K6" s="251"/>
    </row>
    <row r="7" spans="1:11" ht="16.5" customHeight="1">
      <c r="A7" s="228" t="s">
        <v>157</v>
      </c>
      <c r="B7" s="243"/>
      <c r="C7" s="243"/>
      <c r="D7" s="243"/>
      <c r="E7" s="9"/>
      <c r="F7" s="16" t="s">
        <v>158</v>
      </c>
      <c r="G7" s="244" t="s">
        <v>220</v>
      </c>
      <c r="H7" s="244"/>
      <c r="I7" s="3" t="s">
        <v>221</v>
      </c>
      <c r="J7" s="244" t="s">
        <v>222</v>
      </c>
      <c r="K7" s="245"/>
    </row>
    <row r="8" spans="1:11" ht="16.5" customHeight="1">
      <c r="A8" s="226"/>
      <c r="B8" s="227"/>
      <c r="C8" s="246" t="s">
        <v>159</v>
      </c>
      <c r="D8" s="246"/>
      <c r="E8" s="11"/>
      <c r="F8" s="17" t="s">
        <v>160</v>
      </c>
      <c r="G8" s="247" t="s">
        <v>223</v>
      </c>
      <c r="H8" s="247"/>
      <c r="I8" s="4" t="s">
        <v>224</v>
      </c>
      <c r="J8" s="247" t="s">
        <v>225</v>
      </c>
      <c r="K8" s="248"/>
    </row>
    <row r="9" spans="1:11" ht="16.5" customHeight="1">
      <c r="A9" s="225"/>
      <c r="B9" s="249"/>
      <c r="C9" s="249"/>
      <c r="D9" s="249"/>
      <c r="E9" s="13" t="s">
        <v>150</v>
      </c>
      <c r="F9" s="18" t="s">
        <v>151</v>
      </c>
      <c r="G9" s="250" t="s">
        <v>161</v>
      </c>
      <c r="H9" s="250"/>
      <c r="I9" s="5" t="s">
        <v>170</v>
      </c>
      <c r="J9" s="250" t="s">
        <v>226</v>
      </c>
      <c r="K9" s="251"/>
    </row>
    <row r="10" spans="1:11" ht="16.5" customHeight="1">
      <c r="A10" s="225"/>
      <c r="B10" s="249"/>
      <c r="C10" s="249"/>
      <c r="D10" s="249"/>
      <c r="E10" s="13" t="s">
        <v>164</v>
      </c>
      <c r="F10" s="18" t="s">
        <v>165</v>
      </c>
      <c r="G10" s="250" t="s">
        <v>166</v>
      </c>
      <c r="H10" s="250"/>
      <c r="I10" s="5" t="s">
        <v>189</v>
      </c>
      <c r="J10" s="250" t="s">
        <v>227</v>
      </c>
      <c r="K10" s="251"/>
    </row>
    <row r="11" spans="1:11" ht="16.5" customHeight="1">
      <c r="A11" s="225"/>
      <c r="B11" s="249"/>
      <c r="C11" s="249"/>
      <c r="D11" s="249"/>
      <c r="E11" s="13" t="s">
        <v>155</v>
      </c>
      <c r="F11" s="18" t="s">
        <v>156</v>
      </c>
      <c r="G11" s="250" t="s">
        <v>167</v>
      </c>
      <c r="H11" s="250"/>
      <c r="I11" s="5" t="s">
        <v>228</v>
      </c>
      <c r="J11" s="250" t="s">
        <v>229</v>
      </c>
      <c r="K11" s="251"/>
    </row>
    <row r="12" spans="1:11" ht="16.5" customHeight="1">
      <c r="A12" s="226"/>
      <c r="B12" s="227"/>
      <c r="C12" s="246" t="s">
        <v>230</v>
      </c>
      <c r="D12" s="246"/>
      <c r="E12" s="11"/>
      <c r="F12" s="17" t="s">
        <v>231</v>
      </c>
      <c r="G12" s="247" t="s">
        <v>232</v>
      </c>
      <c r="H12" s="247"/>
      <c r="I12" s="4" t="s">
        <v>233</v>
      </c>
      <c r="J12" s="247" t="s">
        <v>14</v>
      </c>
      <c r="K12" s="248"/>
    </row>
    <row r="13" spans="1:11" ht="41.25" customHeight="1">
      <c r="A13" s="225"/>
      <c r="B13" s="249"/>
      <c r="C13" s="249"/>
      <c r="D13" s="249"/>
      <c r="E13" s="13" t="s">
        <v>234</v>
      </c>
      <c r="F13" s="18" t="s">
        <v>235</v>
      </c>
      <c r="G13" s="250" t="s">
        <v>232</v>
      </c>
      <c r="H13" s="250"/>
      <c r="I13" s="5" t="s">
        <v>233</v>
      </c>
      <c r="J13" s="250" t="s">
        <v>14</v>
      </c>
      <c r="K13" s="251"/>
    </row>
    <row r="14" spans="1:11" ht="16.5" customHeight="1">
      <c r="A14" s="228" t="s">
        <v>27</v>
      </c>
      <c r="B14" s="243"/>
      <c r="C14" s="243"/>
      <c r="D14" s="243"/>
      <c r="E14" s="9"/>
      <c r="F14" s="16" t="s">
        <v>28</v>
      </c>
      <c r="G14" s="244" t="s">
        <v>171</v>
      </c>
      <c r="H14" s="244"/>
      <c r="I14" s="3" t="s">
        <v>236</v>
      </c>
      <c r="J14" s="244" t="s">
        <v>237</v>
      </c>
      <c r="K14" s="245"/>
    </row>
    <row r="15" spans="1:11" ht="16.5" customHeight="1">
      <c r="A15" s="226"/>
      <c r="B15" s="227"/>
      <c r="C15" s="246" t="s">
        <v>238</v>
      </c>
      <c r="D15" s="246"/>
      <c r="E15" s="11"/>
      <c r="F15" s="17" t="s">
        <v>239</v>
      </c>
      <c r="G15" s="247" t="s">
        <v>240</v>
      </c>
      <c r="H15" s="247"/>
      <c r="I15" s="4" t="s">
        <v>241</v>
      </c>
      <c r="J15" s="247" t="s">
        <v>242</v>
      </c>
      <c r="K15" s="248"/>
    </row>
    <row r="16" spans="1:11" ht="16.5" customHeight="1">
      <c r="A16" s="225"/>
      <c r="B16" s="249"/>
      <c r="C16" s="249"/>
      <c r="D16" s="249"/>
      <c r="E16" s="13" t="s">
        <v>243</v>
      </c>
      <c r="F16" s="18" t="s">
        <v>244</v>
      </c>
      <c r="G16" s="250" t="s">
        <v>240</v>
      </c>
      <c r="H16" s="250"/>
      <c r="I16" s="5" t="s">
        <v>241</v>
      </c>
      <c r="J16" s="250" t="s">
        <v>242</v>
      </c>
      <c r="K16" s="251"/>
    </row>
    <row r="17" spans="1:11" ht="16.5" customHeight="1">
      <c r="A17" s="226"/>
      <c r="B17" s="227"/>
      <c r="C17" s="246" t="s">
        <v>172</v>
      </c>
      <c r="D17" s="246"/>
      <c r="E17" s="11"/>
      <c r="F17" s="17" t="s">
        <v>19</v>
      </c>
      <c r="G17" s="247" t="s">
        <v>245</v>
      </c>
      <c r="H17" s="247"/>
      <c r="I17" s="4" t="s">
        <v>246</v>
      </c>
      <c r="J17" s="247" t="s">
        <v>247</v>
      </c>
      <c r="K17" s="248"/>
    </row>
    <row r="18" spans="1:11" ht="16.5" customHeight="1">
      <c r="A18" s="225"/>
      <c r="B18" s="249"/>
      <c r="C18" s="249"/>
      <c r="D18" s="249"/>
      <c r="E18" s="13" t="s">
        <v>248</v>
      </c>
      <c r="F18" s="18" t="s">
        <v>249</v>
      </c>
      <c r="G18" s="250" t="s">
        <v>250</v>
      </c>
      <c r="H18" s="250"/>
      <c r="I18" s="5" t="s">
        <v>251</v>
      </c>
      <c r="J18" s="250" t="s">
        <v>252</v>
      </c>
      <c r="K18" s="251"/>
    </row>
    <row r="19" spans="1:11" ht="16.5" customHeight="1">
      <c r="A19" s="225"/>
      <c r="B19" s="249"/>
      <c r="C19" s="249"/>
      <c r="D19" s="249"/>
      <c r="E19" s="13" t="s">
        <v>153</v>
      </c>
      <c r="F19" s="18" t="s">
        <v>154</v>
      </c>
      <c r="G19" s="250" t="s">
        <v>173</v>
      </c>
      <c r="H19" s="250"/>
      <c r="I19" s="5" t="s">
        <v>179</v>
      </c>
      <c r="J19" s="250" t="s">
        <v>253</v>
      </c>
      <c r="K19" s="251"/>
    </row>
    <row r="20" spans="1:11" ht="16.5" customHeight="1">
      <c r="A20" s="225"/>
      <c r="B20" s="249"/>
      <c r="C20" s="249"/>
      <c r="D20" s="249"/>
      <c r="E20" s="13" t="s">
        <v>164</v>
      </c>
      <c r="F20" s="18" t="s">
        <v>165</v>
      </c>
      <c r="G20" s="250" t="s">
        <v>81</v>
      </c>
      <c r="H20" s="250"/>
      <c r="I20" s="5" t="s">
        <v>170</v>
      </c>
      <c r="J20" s="250" t="s">
        <v>174</v>
      </c>
      <c r="K20" s="251"/>
    </row>
    <row r="21" spans="1:11" ht="16.5" customHeight="1">
      <c r="A21" s="228" t="s">
        <v>38</v>
      </c>
      <c r="B21" s="243"/>
      <c r="C21" s="243"/>
      <c r="D21" s="243"/>
      <c r="E21" s="9"/>
      <c r="F21" s="16" t="s">
        <v>39</v>
      </c>
      <c r="G21" s="244" t="s">
        <v>175</v>
      </c>
      <c r="H21" s="244"/>
      <c r="I21" s="3" t="s">
        <v>254</v>
      </c>
      <c r="J21" s="244" t="s">
        <v>255</v>
      </c>
      <c r="K21" s="245"/>
    </row>
    <row r="22" spans="1:11" ht="29.25" customHeight="1">
      <c r="A22" s="226"/>
      <c r="B22" s="227"/>
      <c r="C22" s="246" t="s">
        <v>176</v>
      </c>
      <c r="D22" s="246"/>
      <c r="E22" s="11"/>
      <c r="F22" s="17" t="s">
        <v>177</v>
      </c>
      <c r="G22" s="247" t="s">
        <v>178</v>
      </c>
      <c r="H22" s="247"/>
      <c r="I22" s="4" t="s">
        <v>254</v>
      </c>
      <c r="J22" s="247" t="s">
        <v>256</v>
      </c>
      <c r="K22" s="248"/>
    </row>
    <row r="23" spans="1:11" ht="16.5" customHeight="1">
      <c r="A23" s="225"/>
      <c r="B23" s="249"/>
      <c r="C23" s="249"/>
      <c r="D23" s="249"/>
      <c r="E23" s="13" t="s">
        <v>248</v>
      </c>
      <c r="F23" s="18" t="s">
        <v>249</v>
      </c>
      <c r="G23" s="250" t="s">
        <v>257</v>
      </c>
      <c r="H23" s="250"/>
      <c r="I23" s="5" t="s">
        <v>258</v>
      </c>
      <c r="J23" s="250" t="s">
        <v>259</v>
      </c>
      <c r="K23" s="251"/>
    </row>
    <row r="24" spans="1:11" ht="16.5" customHeight="1">
      <c r="A24" s="225"/>
      <c r="B24" s="249"/>
      <c r="C24" s="249"/>
      <c r="D24" s="249"/>
      <c r="E24" s="13" t="s">
        <v>164</v>
      </c>
      <c r="F24" s="18" t="s">
        <v>165</v>
      </c>
      <c r="G24" s="250" t="s">
        <v>260</v>
      </c>
      <c r="H24" s="250"/>
      <c r="I24" s="5" t="s">
        <v>261</v>
      </c>
      <c r="J24" s="250" t="s">
        <v>262</v>
      </c>
      <c r="K24" s="251"/>
    </row>
    <row r="25" spans="1:11" ht="16.5" customHeight="1">
      <c r="A25" s="225"/>
      <c r="B25" s="249"/>
      <c r="C25" s="249"/>
      <c r="D25" s="249"/>
      <c r="E25" s="13" t="s">
        <v>180</v>
      </c>
      <c r="F25" s="18" t="s">
        <v>181</v>
      </c>
      <c r="G25" s="250" t="s">
        <v>182</v>
      </c>
      <c r="H25" s="250"/>
      <c r="I25" s="5" t="s">
        <v>263</v>
      </c>
      <c r="J25" s="250" t="s">
        <v>264</v>
      </c>
      <c r="K25" s="251"/>
    </row>
    <row r="26" spans="1:11" ht="16.5" customHeight="1">
      <c r="A26" s="228" t="s">
        <v>183</v>
      </c>
      <c r="B26" s="243"/>
      <c r="C26" s="243"/>
      <c r="D26" s="243"/>
      <c r="E26" s="9"/>
      <c r="F26" s="16" t="s">
        <v>184</v>
      </c>
      <c r="G26" s="244" t="s">
        <v>185</v>
      </c>
      <c r="H26" s="244"/>
      <c r="I26" s="3" t="s">
        <v>265</v>
      </c>
      <c r="J26" s="244" t="s">
        <v>266</v>
      </c>
      <c r="K26" s="245"/>
    </row>
    <row r="27" spans="1:11" ht="16.5" customHeight="1">
      <c r="A27" s="226"/>
      <c r="B27" s="227"/>
      <c r="C27" s="246" t="s">
        <v>186</v>
      </c>
      <c r="D27" s="246"/>
      <c r="E27" s="11"/>
      <c r="F27" s="17" t="s">
        <v>187</v>
      </c>
      <c r="G27" s="247" t="s">
        <v>188</v>
      </c>
      <c r="H27" s="247"/>
      <c r="I27" s="4" t="s">
        <v>265</v>
      </c>
      <c r="J27" s="247" t="s">
        <v>267</v>
      </c>
      <c r="K27" s="248"/>
    </row>
    <row r="28" spans="1:11" ht="16.5" customHeight="1">
      <c r="A28" s="225"/>
      <c r="B28" s="249"/>
      <c r="C28" s="249"/>
      <c r="D28" s="249"/>
      <c r="E28" s="13" t="s">
        <v>150</v>
      </c>
      <c r="F28" s="18" t="s">
        <v>151</v>
      </c>
      <c r="G28" s="250" t="s">
        <v>190</v>
      </c>
      <c r="H28" s="250"/>
      <c r="I28" s="5" t="s">
        <v>268</v>
      </c>
      <c r="J28" s="250" t="s">
        <v>269</v>
      </c>
      <c r="K28" s="251"/>
    </row>
    <row r="29" spans="1:11" ht="16.5" customHeight="1">
      <c r="A29" s="225"/>
      <c r="B29" s="249"/>
      <c r="C29" s="249"/>
      <c r="D29" s="249"/>
      <c r="E29" s="13" t="s">
        <v>164</v>
      </c>
      <c r="F29" s="18" t="s">
        <v>165</v>
      </c>
      <c r="G29" s="250" t="s">
        <v>191</v>
      </c>
      <c r="H29" s="250"/>
      <c r="I29" s="5" t="s">
        <v>265</v>
      </c>
      <c r="J29" s="250" t="s">
        <v>270</v>
      </c>
      <c r="K29" s="251"/>
    </row>
    <row r="30" spans="1:11" ht="16.5" customHeight="1">
      <c r="A30" s="225"/>
      <c r="B30" s="249"/>
      <c r="C30" s="249"/>
      <c r="D30" s="249"/>
      <c r="E30" s="13" t="s">
        <v>155</v>
      </c>
      <c r="F30" s="18" t="s">
        <v>156</v>
      </c>
      <c r="G30" s="250" t="s">
        <v>14</v>
      </c>
      <c r="H30" s="250"/>
      <c r="I30" s="5" t="s">
        <v>271</v>
      </c>
      <c r="J30" s="250" t="s">
        <v>271</v>
      </c>
      <c r="K30" s="251"/>
    </row>
    <row r="31" spans="1:11" ht="16.5" customHeight="1">
      <c r="A31" s="228" t="s">
        <v>194</v>
      </c>
      <c r="B31" s="243"/>
      <c r="C31" s="243"/>
      <c r="D31" s="243"/>
      <c r="E31" s="9"/>
      <c r="F31" s="16" t="s">
        <v>195</v>
      </c>
      <c r="G31" s="244" t="s">
        <v>272</v>
      </c>
      <c r="H31" s="244"/>
      <c r="I31" s="3" t="s">
        <v>273</v>
      </c>
      <c r="J31" s="244" t="s">
        <v>274</v>
      </c>
      <c r="K31" s="245"/>
    </row>
    <row r="32" spans="1:11" ht="25.5" customHeight="1">
      <c r="A32" s="226"/>
      <c r="B32" s="227"/>
      <c r="C32" s="246" t="s">
        <v>275</v>
      </c>
      <c r="D32" s="246"/>
      <c r="E32" s="11"/>
      <c r="F32" s="17" t="s">
        <v>276</v>
      </c>
      <c r="G32" s="247" t="s">
        <v>277</v>
      </c>
      <c r="H32" s="247"/>
      <c r="I32" s="4" t="s">
        <v>273</v>
      </c>
      <c r="J32" s="247" t="s">
        <v>278</v>
      </c>
      <c r="K32" s="248"/>
    </row>
    <row r="33" spans="1:11" ht="16.5" customHeight="1">
      <c r="A33" s="225"/>
      <c r="B33" s="249"/>
      <c r="C33" s="249"/>
      <c r="D33" s="249"/>
      <c r="E33" s="13" t="s">
        <v>150</v>
      </c>
      <c r="F33" s="18" t="s">
        <v>151</v>
      </c>
      <c r="G33" s="250" t="s">
        <v>279</v>
      </c>
      <c r="H33" s="250"/>
      <c r="I33" s="5" t="s">
        <v>280</v>
      </c>
      <c r="J33" s="250" t="s">
        <v>281</v>
      </c>
      <c r="K33" s="251"/>
    </row>
    <row r="34" spans="1:11" ht="16.5" customHeight="1">
      <c r="A34" s="225"/>
      <c r="B34" s="249"/>
      <c r="C34" s="249"/>
      <c r="D34" s="249"/>
      <c r="E34" s="13" t="s">
        <v>162</v>
      </c>
      <c r="F34" s="18" t="s">
        <v>163</v>
      </c>
      <c r="G34" s="250" t="s">
        <v>282</v>
      </c>
      <c r="H34" s="250"/>
      <c r="I34" s="5" t="s">
        <v>283</v>
      </c>
      <c r="J34" s="250" t="s">
        <v>284</v>
      </c>
      <c r="K34" s="251"/>
    </row>
    <row r="35" spans="1:11" ht="16.5" customHeight="1">
      <c r="A35" s="228" t="s">
        <v>196</v>
      </c>
      <c r="B35" s="243"/>
      <c r="C35" s="243"/>
      <c r="D35" s="243"/>
      <c r="E35" s="9"/>
      <c r="F35" s="16" t="s">
        <v>197</v>
      </c>
      <c r="G35" s="244" t="s">
        <v>198</v>
      </c>
      <c r="H35" s="244"/>
      <c r="I35" s="3" t="s">
        <v>285</v>
      </c>
      <c r="J35" s="244" t="s">
        <v>286</v>
      </c>
      <c r="K35" s="245"/>
    </row>
    <row r="36" spans="1:11" ht="20.25" customHeight="1">
      <c r="A36" s="226"/>
      <c r="B36" s="227"/>
      <c r="C36" s="246" t="s">
        <v>199</v>
      </c>
      <c r="D36" s="246"/>
      <c r="E36" s="11"/>
      <c r="F36" s="17" t="s">
        <v>200</v>
      </c>
      <c r="G36" s="247" t="s">
        <v>78</v>
      </c>
      <c r="H36" s="247"/>
      <c r="I36" s="4" t="s">
        <v>285</v>
      </c>
      <c r="J36" s="247" t="s">
        <v>287</v>
      </c>
      <c r="K36" s="248"/>
    </row>
    <row r="37" spans="1:11" ht="18" customHeight="1">
      <c r="A37" s="225"/>
      <c r="B37" s="249"/>
      <c r="C37" s="249"/>
      <c r="D37" s="249"/>
      <c r="E37" s="13" t="s">
        <v>164</v>
      </c>
      <c r="F37" s="18" t="s">
        <v>165</v>
      </c>
      <c r="G37" s="250" t="s">
        <v>78</v>
      </c>
      <c r="H37" s="250"/>
      <c r="I37" s="5" t="s">
        <v>285</v>
      </c>
      <c r="J37" s="250" t="s">
        <v>287</v>
      </c>
      <c r="K37" s="251"/>
    </row>
    <row r="38" spans="1:11" ht="16.5" customHeight="1">
      <c r="A38" s="228" t="s">
        <v>108</v>
      </c>
      <c r="B38" s="243"/>
      <c r="C38" s="243"/>
      <c r="D38" s="243"/>
      <c r="E38" s="9"/>
      <c r="F38" s="16" t="s">
        <v>109</v>
      </c>
      <c r="G38" s="244" t="s">
        <v>288</v>
      </c>
      <c r="H38" s="244"/>
      <c r="I38" s="3" t="s">
        <v>289</v>
      </c>
      <c r="J38" s="244" t="s">
        <v>290</v>
      </c>
      <c r="K38" s="245"/>
    </row>
    <row r="39" spans="1:11" ht="39" customHeight="1">
      <c r="A39" s="226"/>
      <c r="B39" s="227"/>
      <c r="C39" s="246" t="s">
        <v>120</v>
      </c>
      <c r="D39" s="246"/>
      <c r="E39" s="11"/>
      <c r="F39" s="17" t="s">
        <v>121</v>
      </c>
      <c r="G39" s="247" t="s">
        <v>122</v>
      </c>
      <c r="H39" s="247"/>
      <c r="I39" s="4" t="s">
        <v>69</v>
      </c>
      <c r="J39" s="247" t="s">
        <v>291</v>
      </c>
      <c r="K39" s="248"/>
    </row>
    <row r="40" spans="1:11" ht="17.25" customHeight="1">
      <c r="A40" s="225"/>
      <c r="B40" s="249"/>
      <c r="C40" s="249"/>
      <c r="D40" s="249"/>
      <c r="E40" s="13" t="s">
        <v>292</v>
      </c>
      <c r="F40" s="18" t="s">
        <v>293</v>
      </c>
      <c r="G40" s="250" t="s">
        <v>122</v>
      </c>
      <c r="H40" s="250"/>
      <c r="I40" s="5" t="s">
        <v>69</v>
      </c>
      <c r="J40" s="250" t="s">
        <v>291</v>
      </c>
      <c r="K40" s="251"/>
    </row>
    <row r="41" spans="1:11" ht="16.5" customHeight="1">
      <c r="A41" s="226"/>
      <c r="B41" s="227"/>
      <c r="C41" s="246" t="s">
        <v>294</v>
      </c>
      <c r="D41" s="246"/>
      <c r="E41" s="11"/>
      <c r="F41" s="17" t="s">
        <v>295</v>
      </c>
      <c r="G41" s="247" t="s">
        <v>296</v>
      </c>
      <c r="H41" s="247"/>
      <c r="I41" s="4" t="s">
        <v>297</v>
      </c>
      <c r="J41" s="247" t="s">
        <v>298</v>
      </c>
      <c r="K41" s="248"/>
    </row>
    <row r="42" spans="1:11" ht="16.5" customHeight="1">
      <c r="A42" s="225"/>
      <c r="B42" s="249"/>
      <c r="C42" s="249"/>
      <c r="D42" s="249"/>
      <c r="E42" s="13" t="s">
        <v>202</v>
      </c>
      <c r="F42" s="18" t="s">
        <v>203</v>
      </c>
      <c r="G42" s="250" t="s">
        <v>296</v>
      </c>
      <c r="H42" s="250"/>
      <c r="I42" s="5" t="s">
        <v>297</v>
      </c>
      <c r="J42" s="250" t="s">
        <v>298</v>
      </c>
      <c r="K42" s="251"/>
    </row>
    <row r="43" spans="1:11" ht="16.5" customHeight="1">
      <c r="A43" s="226"/>
      <c r="B43" s="227"/>
      <c r="C43" s="246" t="s">
        <v>299</v>
      </c>
      <c r="D43" s="246"/>
      <c r="E43" s="11"/>
      <c r="F43" s="17" t="s">
        <v>300</v>
      </c>
      <c r="G43" s="247" t="s">
        <v>301</v>
      </c>
      <c r="H43" s="247"/>
      <c r="I43" s="4" t="s">
        <v>302</v>
      </c>
      <c r="J43" s="247" t="s">
        <v>303</v>
      </c>
      <c r="K43" s="248"/>
    </row>
    <row r="44" spans="1:11" ht="16.5" customHeight="1">
      <c r="A44" s="225"/>
      <c r="B44" s="249"/>
      <c r="C44" s="249"/>
      <c r="D44" s="249"/>
      <c r="E44" s="13" t="s">
        <v>202</v>
      </c>
      <c r="F44" s="18" t="s">
        <v>203</v>
      </c>
      <c r="G44" s="250" t="s">
        <v>301</v>
      </c>
      <c r="H44" s="250"/>
      <c r="I44" s="5" t="s">
        <v>302</v>
      </c>
      <c r="J44" s="250" t="s">
        <v>303</v>
      </c>
      <c r="K44" s="251"/>
    </row>
    <row r="45" spans="1:11" ht="16.5" customHeight="1">
      <c r="A45" s="226"/>
      <c r="B45" s="227"/>
      <c r="C45" s="246" t="s">
        <v>127</v>
      </c>
      <c r="D45" s="246"/>
      <c r="E45" s="11"/>
      <c r="F45" s="17" t="s">
        <v>128</v>
      </c>
      <c r="G45" s="247" t="s">
        <v>201</v>
      </c>
      <c r="H45" s="247"/>
      <c r="I45" s="4" t="s">
        <v>304</v>
      </c>
      <c r="J45" s="247" t="s">
        <v>305</v>
      </c>
      <c r="K45" s="248"/>
    </row>
    <row r="46" spans="1:11" ht="16.5" customHeight="1">
      <c r="A46" s="225"/>
      <c r="B46" s="249"/>
      <c r="C46" s="249"/>
      <c r="D46" s="249"/>
      <c r="E46" s="13" t="s">
        <v>306</v>
      </c>
      <c r="F46" s="18" t="s">
        <v>203</v>
      </c>
      <c r="G46" s="250" t="s">
        <v>14</v>
      </c>
      <c r="H46" s="250"/>
      <c r="I46" s="5" t="s">
        <v>307</v>
      </c>
      <c r="J46" s="250" t="s">
        <v>307</v>
      </c>
      <c r="K46" s="251"/>
    </row>
    <row r="47" spans="1:11" ht="16.5" customHeight="1">
      <c r="A47" s="225"/>
      <c r="B47" s="249"/>
      <c r="C47" s="249"/>
      <c r="D47" s="249"/>
      <c r="E47" s="13" t="s">
        <v>248</v>
      </c>
      <c r="F47" s="18" t="s">
        <v>249</v>
      </c>
      <c r="G47" s="250" t="s">
        <v>308</v>
      </c>
      <c r="H47" s="250"/>
      <c r="I47" s="5" t="s">
        <v>309</v>
      </c>
      <c r="J47" s="250" t="s">
        <v>310</v>
      </c>
      <c r="K47" s="251"/>
    </row>
    <row r="48" spans="1:11" ht="16.5" customHeight="1">
      <c r="A48" s="225"/>
      <c r="B48" s="249"/>
      <c r="C48" s="249"/>
      <c r="D48" s="249"/>
      <c r="E48" s="13" t="s">
        <v>311</v>
      </c>
      <c r="F48" s="18" t="s">
        <v>249</v>
      </c>
      <c r="G48" s="250" t="s">
        <v>14</v>
      </c>
      <c r="H48" s="250"/>
      <c r="I48" s="5" t="s">
        <v>312</v>
      </c>
      <c r="J48" s="250" t="s">
        <v>312</v>
      </c>
      <c r="K48" s="251"/>
    </row>
    <row r="49" spans="1:11" ht="16.5" customHeight="1">
      <c r="A49" s="225"/>
      <c r="B49" s="249"/>
      <c r="C49" s="249"/>
      <c r="D49" s="249"/>
      <c r="E49" s="13" t="s">
        <v>313</v>
      </c>
      <c r="F49" s="18" t="s">
        <v>249</v>
      </c>
      <c r="G49" s="250" t="s">
        <v>14</v>
      </c>
      <c r="H49" s="250"/>
      <c r="I49" s="5" t="s">
        <v>314</v>
      </c>
      <c r="J49" s="250" t="s">
        <v>314</v>
      </c>
      <c r="K49" s="251"/>
    </row>
    <row r="50" spans="1:11" ht="16.5" customHeight="1">
      <c r="A50" s="225"/>
      <c r="B50" s="249"/>
      <c r="C50" s="249"/>
      <c r="D50" s="249"/>
      <c r="E50" s="13" t="s">
        <v>315</v>
      </c>
      <c r="F50" s="18" t="s">
        <v>316</v>
      </c>
      <c r="G50" s="250" t="s">
        <v>14</v>
      </c>
      <c r="H50" s="250"/>
      <c r="I50" s="5" t="s">
        <v>317</v>
      </c>
      <c r="J50" s="250" t="s">
        <v>317</v>
      </c>
      <c r="K50" s="251"/>
    </row>
    <row r="51" spans="1:11" ht="16.5" customHeight="1">
      <c r="A51" s="225"/>
      <c r="B51" s="249"/>
      <c r="C51" s="249"/>
      <c r="D51" s="249"/>
      <c r="E51" s="13" t="s">
        <v>318</v>
      </c>
      <c r="F51" s="18" t="s">
        <v>316</v>
      </c>
      <c r="G51" s="250" t="s">
        <v>14</v>
      </c>
      <c r="H51" s="250"/>
      <c r="I51" s="5" t="s">
        <v>319</v>
      </c>
      <c r="J51" s="250" t="s">
        <v>319</v>
      </c>
      <c r="K51" s="251"/>
    </row>
    <row r="52" spans="1:11" ht="16.5" customHeight="1">
      <c r="A52" s="225"/>
      <c r="B52" s="249"/>
      <c r="C52" s="249"/>
      <c r="D52" s="249"/>
      <c r="E52" s="13" t="s">
        <v>320</v>
      </c>
      <c r="F52" s="18" t="s">
        <v>321</v>
      </c>
      <c r="G52" s="250" t="s">
        <v>14</v>
      </c>
      <c r="H52" s="250"/>
      <c r="I52" s="5" t="s">
        <v>322</v>
      </c>
      <c r="J52" s="250" t="s">
        <v>322</v>
      </c>
      <c r="K52" s="251"/>
    </row>
    <row r="53" spans="1:11" ht="16.5" customHeight="1">
      <c r="A53" s="225"/>
      <c r="B53" s="249"/>
      <c r="C53" s="249"/>
      <c r="D53" s="249"/>
      <c r="E53" s="13" t="s">
        <v>323</v>
      </c>
      <c r="F53" s="18" t="s">
        <v>321</v>
      </c>
      <c r="G53" s="250" t="s">
        <v>14</v>
      </c>
      <c r="H53" s="250"/>
      <c r="I53" s="5" t="s">
        <v>324</v>
      </c>
      <c r="J53" s="250" t="s">
        <v>324</v>
      </c>
      <c r="K53" s="251"/>
    </row>
    <row r="54" spans="1:11" ht="16.5" customHeight="1">
      <c r="A54" s="225"/>
      <c r="B54" s="249"/>
      <c r="C54" s="249"/>
      <c r="D54" s="249"/>
      <c r="E54" s="13" t="s">
        <v>325</v>
      </c>
      <c r="F54" s="18" t="s">
        <v>151</v>
      </c>
      <c r="G54" s="250" t="s">
        <v>14</v>
      </c>
      <c r="H54" s="250"/>
      <c r="I54" s="5" t="s">
        <v>326</v>
      </c>
      <c r="J54" s="250" t="s">
        <v>326</v>
      </c>
      <c r="K54" s="251"/>
    </row>
    <row r="55" spans="1:11" ht="16.5" customHeight="1">
      <c r="A55" s="225"/>
      <c r="B55" s="249"/>
      <c r="C55" s="249"/>
      <c r="D55" s="249"/>
      <c r="E55" s="13" t="s">
        <v>327</v>
      </c>
      <c r="F55" s="18" t="s">
        <v>151</v>
      </c>
      <c r="G55" s="250" t="s">
        <v>14</v>
      </c>
      <c r="H55" s="250"/>
      <c r="I55" s="5" t="s">
        <v>328</v>
      </c>
      <c r="J55" s="250" t="s">
        <v>328</v>
      </c>
      <c r="K55" s="251"/>
    </row>
    <row r="56" spans="1:11" ht="16.5" customHeight="1">
      <c r="A56" s="225"/>
      <c r="B56" s="249"/>
      <c r="C56" s="249"/>
      <c r="D56" s="249"/>
      <c r="E56" s="13" t="s">
        <v>329</v>
      </c>
      <c r="F56" s="18" t="s">
        <v>165</v>
      </c>
      <c r="G56" s="250" t="s">
        <v>14</v>
      </c>
      <c r="H56" s="250"/>
      <c r="I56" s="5" t="s">
        <v>330</v>
      </c>
      <c r="J56" s="250" t="s">
        <v>330</v>
      </c>
      <c r="K56" s="251"/>
    </row>
    <row r="57" spans="1:11" ht="16.5" customHeight="1">
      <c r="A57" s="225"/>
      <c r="B57" s="249"/>
      <c r="C57" s="249"/>
      <c r="D57" s="249"/>
      <c r="E57" s="13" t="s">
        <v>331</v>
      </c>
      <c r="F57" s="18" t="s">
        <v>165</v>
      </c>
      <c r="G57" s="250" t="s">
        <v>14</v>
      </c>
      <c r="H57" s="250"/>
      <c r="I57" s="5" t="s">
        <v>332</v>
      </c>
      <c r="J57" s="250" t="s">
        <v>332</v>
      </c>
      <c r="K57" s="251"/>
    </row>
    <row r="58" spans="1:11" ht="28.5" customHeight="1">
      <c r="A58" s="225"/>
      <c r="B58" s="249"/>
      <c r="C58" s="249"/>
      <c r="D58" s="249"/>
      <c r="E58" s="13" t="s">
        <v>333</v>
      </c>
      <c r="F58" s="18" t="s">
        <v>192</v>
      </c>
      <c r="G58" s="250" t="s">
        <v>14</v>
      </c>
      <c r="H58" s="250"/>
      <c r="I58" s="5" t="s">
        <v>334</v>
      </c>
      <c r="J58" s="250" t="s">
        <v>334</v>
      </c>
      <c r="K58" s="251"/>
    </row>
    <row r="59" spans="1:11" ht="31.5" customHeight="1">
      <c r="A59" s="225"/>
      <c r="B59" s="249"/>
      <c r="C59" s="249"/>
      <c r="D59" s="249"/>
      <c r="E59" s="13" t="s">
        <v>335</v>
      </c>
      <c r="F59" s="18" t="s">
        <v>192</v>
      </c>
      <c r="G59" s="250" t="s">
        <v>14</v>
      </c>
      <c r="H59" s="250"/>
      <c r="I59" s="5" t="s">
        <v>336</v>
      </c>
      <c r="J59" s="250" t="s">
        <v>336</v>
      </c>
      <c r="K59" s="251"/>
    </row>
    <row r="60" spans="1:11" ht="16.5" customHeight="1">
      <c r="A60" s="226"/>
      <c r="B60" s="227"/>
      <c r="C60" s="246" t="s">
        <v>337</v>
      </c>
      <c r="D60" s="246"/>
      <c r="E60" s="11"/>
      <c r="F60" s="17" t="s">
        <v>19</v>
      </c>
      <c r="G60" s="247" t="s">
        <v>338</v>
      </c>
      <c r="H60" s="247"/>
      <c r="I60" s="4" t="s">
        <v>69</v>
      </c>
      <c r="J60" s="247" t="s">
        <v>339</v>
      </c>
      <c r="K60" s="248"/>
    </row>
    <row r="61" spans="1:11" ht="16.5" customHeight="1">
      <c r="A61" s="225"/>
      <c r="B61" s="249"/>
      <c r="C61" s="249"/>
      <c r="D61" s="249"/>
      <c r="E61" s="13" t="s">
        <v>202</v>
      </c>
      <c r="F61" s="18" t="s">
        <v>203</v>
      </c>
      <c r="G61" s="250" t="s">
        <v>340</v>
      </c>
      <c r="H61" s="250"/>
      <c r="I61" s="5" t="s">
        <v>69</v>
      </c>
      <c r="J61" s="250" t="s">
        <v>341</v>
      </c>
      <c r="K61" s="251"/>
    </row>
    <row r="62" spans="1:11" ht="16.5" customHeight="1">
      <c r="A62" s="228" t="s">
        <v>205</v>
      </c>
      <c r="B62" s="243"/>
      <c r="C62" s="243"/>
      <c r="D62" s="243"/>
      <c r="E62" s="9"/>
      <c r="F62" s="16" t="s">
        <v>206</v>
      </c>
      <c r="G62" s="244" t="s">
        <v>207</v>
      </c>
      <c r="H62" s="244"/>
      <c r="I62" s="3" t="s">
        <v>342</v>
      </c>
      <c r="J62" s="244" t="s">
        <v>343</v>
      </c>
      <c r="K62" s="245"/>
    </row>
    <row r="63" spans="1:11" ht="16.5" customHeight="1">
      <c r="A63" s="226"/>
      <c r="B63" s="227"/>
      <c r="C63" s="246" t="s">
        <v>208</v>
      </c>
      <c r="D63" s="246"/>
      <c r="E63" s="11"/>
      <c r="F63" s="17" t="s">
        <v>209</v>
      </c>
      <c r="G63" s="247" t="s">
        <v>210</v>
      </c>
      <c r="H63" s="247"/>
      <c r="I63" s="4" t="s">
        <v>342</v>
      </c>
      <c r="J63" s="247" t="s">
        <v>344</v>
      </c>
      <c r="K63" s="248"/>
    </row>
    <row r="64" spans="1:11" ht="16.5" customHeight="1">
      <c r="A64" s="225"/>
      <c r="B64" s="249"/>
      <c r="C64" s="249"/>
      <c r="D64" s="249"/>
      <c r="E64" s="13" t="s">
        <v>162</v>
      </c>
      <c r="F64" s="18" t="s">
        <v>163</v>
      </c>
      <c r="G64" s="250" t="s">
        <v>345</v>
      </c>
      <c r="H64" s="250"/>
      <c r="I64" s="5" t="s">
        <v>342</v>
      </c>
      <c r="J64" s="250" t="s">
        <v>346</v>
      </c>
      <c r="K64" s="251"/>
    </row>
    <row r="65" spans="1:11" ht="16.5" customHeight="1">
      <c r="A65" s="228" t="s">
        <v>211</v>
      </c>
      <c r="B65" s="243"/>
      <c r="C65" s="243"/>
      <c r="D65" s="243"/>
      <c r="E65" s="9"/>
      <c r="F65" s="16" t="s">
        <v>212</v>
      </c>
      <c r="G65" s="244" t="s">
        <v>213</v>
      </c>
      <c r="H65" s="244"/>
      <c r="I65" s="3" t="s">
        <v>14</v>
      </c>
      <c r="J65" s="244" t="s">
        <v>213</v>
      </c>
      <c r="K65" s="245"/>
    </row>
    <row r="66" spans="1:11" ht="16.5" customHeight="1">
      <c r="A66" s="226"/>
      <c r="B66" s="227"/>
      <c r="C66" s="246" t="s">
        <v>214</v>
      </c>
      <c r="D66" s="246"/>
      <c r="E66" s="11"/>
      <c r="F66" s="17" t="s">
        <v>19</v>
      </c>
      <c r="G66" s="247" t="s">
        <v>215</v>
      </c>
      <c r="H66" s="247"/>
      <c r="I66" s="4" t="s">
        <v>14</v>
      </c>
      <c r="J66" s="247" t="s">
        <v>215</v>
      </c>
      <c r="K66" s="248"/>
    </row>
    <row r="67" spans="1:11" ht="16.5" customHeight="1">
      <c r="A67" s="225"/>
      <c r="B67" s="249"/>
      <c r="C67" s="249"/>
      <c r="D67" s="249"/>
      <c r="E67" s="13" t="s">
        <v>155</v>
      </c>
      <c r="F67" s="18" t="s">
        <v>156</v>
      </c>
      <c r="G67" s="250" t="s">
        <v>347</v>
      </c>
      <c r="H67" s="250"/>
      <c r="I67" s="5" t="s">
        <v>193</v>
      </c>
      <c r="J67" s="250" t="s">
        <v>348</v>
      </c>
      <c r="K67" s="251"/>
    </row>
    <row r="68" spans="1:11" ht="16.5" customHeight="1" thickBot="1">
      <c r="A68" s="224"/>
      <c r="B68" s="238"/>
      <c r="C68" s="238"/>
      <c r="D68" s="238"/>
      <c r="E68" s="15" t="s">
        <v>168</v>
      </c>
      <c r="F68" s="19" t="s">
        <v>169</v>
      </c>
      <c r="G68" s="239" t="s">
        <v>349</v>
      </c>
      <c r="H68" s="239"/>
      <c r="I68" s="6" t="s">
        <v>350</v>
      </c>
      <c r="J68" s="239" t="s">
        <v>351</v>
      </c>
      <c r="K68" s="240"/>
    </row>
    <row r="69" spans="1:11" ht="16.5" customHeight="1" thickBot="1" thickTop="1">
      <c r="A69" s="230"/>
      <c r="B69" s="230"/>
      <c r="C69" s="230"/>
      <c r="D69" s="230"/>
      <c r="E69" s="230"/>
      <c r="F69" s="231"/>
      <c r="G69" s="231"/>
      <c r="H69" s="231"/>
      <c r="I69" s="231"/>
      <c r="J69" s="231"/>
      <c r="K69" s="231"/>
    </row>
    <row r="70" spans="1:11" ht="16.5" customHeight="1" thickBot="1" thickTop="1">
      <c r="A70" s="229" t="s">
        <v>144</v>
      </c>
      <c r="B70" s="234"/>
      <c r="C70" s="234"/>
      <c r="D70" s="234"/>
      <c r="E70" s="234"/>
      <c r="F70" s="234"/>
      <c r="G70" s="234" t="s">
        <v>352</v>
      </c>
      <c r="H70" s="234"/>
      <c r="I70" s="7" t="s">
        <v>353</v>
      </c>
      <c r="J70" s="234" t="s">
        <v>354</v>
      </c>
      <c r="K70" s="235"/>
    </row>
    <row r="71" spans="1:11" ht="274.5" customHeight="1" thickTop="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5.2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61" t="s">
        <v>216</v>
      </c>
    </row>
    <row r="73" spans="1:11" ht="5.25" customHeight="1">
      <c r="A73" s="262" t="s">
        <v>92</v>
      </c>
      <c r="B73" s="262"/>
      <c r="C73" s="262"/>
      <c r="D73" s="242"/>
      <c r="E73" s="242"/>
      <c r="F73" s="242"/>
      <c r="G73" s="242"/>
      <c r="H73" s="242"/>
      <c r="I73" s="242"/>
      <c r="J73" s="242"/>
      <c r="K73" s="261"/>
    </row>
    <row r="74" spans="1:11" ht="11.25" customHeight="1">
      <c r="A74" s="262"/>
      <c r="B74" s="262"/>
      <c r="C74" s="262"/>
      <c r="D74" s="242"/>
      <c r="E74" s="242"/>
      <c r="F74" s="242"/>
      <c r="G74" s="242"/>
      <c r="H74" s="242"/>
      <c r="I74" s="242"/>
      <c r="J74" s="242"/>
      <c r="K74" s="242"/>
    </row>
  </sheetData>
  <mergeCells count="277">
    <mergeCell ref="A1:I1"/>
    <mergeCell ref="A2:K2"/>
    <mergeCell ref="A3:B3"/>
    <mergeCell ref="C3:D3"/>
    <mergeCell ref="G3:H3"/>
    <mergeCell ref="J3:K3"/>
    <mergeCell ref="A4:B4"/>
    <mergeCell ref="C4:D4"/>
    <mergeCell ref="G4:H4"/>
    <mergeCell ref="J4:K4"/>
    <mergeCell ref="A5:B5"/>
    <mergeCell ref="C5:D5"/>
    <mergeCell ref="G5:H5"/>
    <mergeCell ref="J5:K5"/>
    <mergeCell ref="A6:B6"/>
    <mergeCell ref="C6:D6"/>
    <mergeCell ref="G6:H6"/>
    <mergeCell ref="J6:K6"/>
    <mergeCell ref="A7:B7"/>
    <mergeCell ref="C7:D7"/>
    <mergeCell ref="G7:H7"/>
    <mergeCell ref="J7:K7"/>
    <mergeCell ref="A8:B8"/>
    <mergeCell ref="C8:D8"/>
    <mergeCell ref="G8:H8"/>
    <mergeCell ref="J8:K8"/>
    <mergeCell ref="A9:B9"/>
    <mergeCell ref="C9:D9"/>
    <mergeCell ref="G9:H9"/>
    <mergeCell ref="J9:K9"/>
    <mergeCell ref="A10:B10"/>
    <mergeCell ref="C10:D10"/>
    <mergeCell ref="G10:H10"/>
    <mergeCell ref="J10:K10"/>
    <mergeCell ref="A11:B11"/>
    <mergeCell ref="C11:D11"/>
    <mergeCell ref="G11:H11"/>
    <mergeCell ref="J11:K11"/>
    <mergeCell ref="A12:B12"/>
    <mergeCell ref="C12:D12"/>
    <mergeCell ref="G12:H12"/>
    <mergeCell ref="J12:K12"/>
    <mergeCell ref="A13:B13"/>
    <mergeCell ref="C13:D13"/>
    <mergeCell ref="G13:H13"/>
    <mergeCell ref="J13:K13"/>
    <mergeCell ref="A14:B14"/>
    <mergeCell ref="C14:D14"/>
    <mergeCell ref="G14:H14"/>
    <mergeCell ref="J14:K14"/>
    <mergeCell ref="A15:B15"/>
    <mergeCell ref="C15:D15"/>
    <mergeCell ref="G15:H15"/>
    <mergeCell ref="J15:K15"/>
    <mergeCell ref="A16:B16"/>
    <mergeCell ref="C16:D16"/>
    <mergeCell ref="G16:H16"/>
    <mergeCell ref="J16:K16"/>
    <mergeCell ref="A17:B17"/>
    <mergeCell ref="C17:D17"/>
    <mergeCell ref="G17:H17"/>
    <mergeCell ref="J17:K17"/>
    <mergeCell ref="A18:B18"/>
    <mergeCell ref="C18:D18"/>
    <mergeCell ref="G18:H18"/>
    <mergeCell ref="J18:K18"/>
    <mergeCell ref="A19:B19"/>
    <mergeCell ref="C19:D19"/>
    <mergeCell ref="G19:H19"/>
    <mergeCell ref="J19:K19"/>
    <mergeCell ref="A20:B20"/>
    <mergeCell ref="C20:D20"/>
    <mergeCell ref="G20:H20"/>
    <mergeCell ref="J20:K20"/>
    <mergeCell ref="A21:B21"/>
    <mergeCell ref="C21:D21"/>
    <mergeCell ref="G21:H21"/>
    <mergeCell ref="J21:K21"/>
    <mergeCell ref="A22:B22"/>
    <mergeCell ref="C22:D22"/>
    <mergeCell ref="G22:H22"/>
    <mergeCell ref="J22:K22"/>
    <mergeCell ref="A23:B23"/>
    <mergeCell ref="C23:D23"/>
    <mergeCell ref="G23:H23"/>
    <mergeCell ref="J23:K23"/>
    <mergeCell ref="A24:B24"/>
    <mergeCell ref="C24:D24"/>
    <mergeCell ref="G24:H24"/>
    <mergeCell ref="J24:K24"/>
    <mergeCell ref="A25:B25"/>
    <mergeCell ref="C25:D25"/>
    <mergeCell ref="G25:H25"/>
    <mergeCell ref="J25:K25"/>
    <mergeCell ref="A26:B26"/>
    <mergeCell ref="C26:D26"/>
    <mergeCell ref="G26:H26"/>
    <mergeCell ref="J26:K26"/>
    <mergeCell ref="A27:B27"/>
    <mergeCell ref="C27:D27"/>
    <mergeCell ref="G27:H27"/>
    <mergeCell ref="J27:K27"/>
    <mergeCell ref="A28:B28"/>
    <mergeCell ref="C28:D28"/>
    <mergeCell ref="G28:H28"/>
    <mergeCell ref="J28:K28"/>
    <mergeCell ref="A29:B29"/>
    <mergeCell ref="C29:D29"/>
    <mergeCell ref="G29:H29"/>
    <mergeCell ref="J29:K29"/>
    <mergeCell ref="A30:B30"/>
    <mergeCell ref="C30:D30"/>
    <mergeCell ref="G30:H30"/>
    <mergeCell ref="J30:K30"/>
    <mergeCell ref="A31:B31"/>
    <mergeCell ref="C31:D31"/>
    <mergeCell ref="G31:H31"/>
    <mergeCell ref="J31:K31"/>
    <mergeCell ref="A32:B32"/>
    <mergeCell ref="C32:D32"/>
    <mergeCell ref="G32:H32"/>
    <mergeCell ref="J32:K32"/>
    <mergeCell ref="A33:B33"/>
    <mergeCell ref="C33:D33"/>
    <mergeCell ref="G33:H33"/>
    <mergeCell ref="J33:K33"/>
    <mergeCell ref="A34:B34"/>
    <mergeCell ref="C34:D34"/>
    <mergeCell ref="G34:H34"/>
    <mergeCell ref="J34:K34"/>
    <mergeCell ref="A35:B35"/>
    <mergeCell ref="C35:D35"/>
    <mergeCell ref="G35:H35"/>
    <mergeCell ref="J35:K35"/>
    <mergeCell ref="A36:B36"/>
    <mergeCell ref="C36:D36"/>
    <mergeCell ref="G36:H36"/>
    <mergeCell ref="J36:K36"/>
    <mergeCell ref="A37:B37"/>
    <mergeCell ref="C37:D37"/>
    <mergeCell ref="G37:H37"/>
    <mergeCell ref="J37:K37"/>
    <mergeCell ref="A38:B38"/>
    <mergeCell ref="C38:D38"/>
    <mergeCell ref="G38:H38"/>
    <mergeCell ref="J38:K38"/>
    <mergeCell ref="A39:B39"/>
    <mergeCell ref="C39:D39"/>
    <mergeCell ref="G39:H39"/>
    <mergeCell ref="J39:K39"/>
    <mergeCell ref="A40:B40"/>
    <mergeCell ref="C40:D40"/>
    <mergeCell ref="G40:H40"/>
    <mergeCell ref="J40:K40"/>
    <mergeCell ref="A41:B41"/>
    <mergeCell ref="C41:D41"/>
    <mergeCell ref="G41:H41"/>
    <mergeCell ref="J41:K41"/>
    <mergeCell ref="A42:B42"/>
    <mergeCell ref="C42:D42"/>
    <mergeCell ref="G42:H42"/>
    <mergeCell ref="J42:K42"/>
    <mergeCell ref="A43:B43"/>
    <mergeCell ref="C43:D43"/>
    <mergeCell ref="G43:H43"/>
    <mergeCell ref="J43:K43"/>
    <mergeCell ref="A44:B44"/>
    <mergeCell ref="C44:D44"/>
    <mergeCell ref="G44:H44"/>
    <mergeCell ref="J44:K44"/>
    <mergeCell ref="A45:B45"/>
    <mergeCell ref="C45:D45"/>
    <mergeCell ref="G45:H45"/>
    <mergeCell ref="J45:K45"/>
    <mergeCell ref="A46:B46"/>
    <mergeCell ref="C46:D46"/>
    <mergeCell ref="G46:H46"/>
    <mergeCell ref="J46:K46"/>
    <mergeCell ref="A47:B47"/>
    <mergeCell ref="C47:D47"/>
    <mergeCell ref="G47:H47"/>
    <mergeCell ref="J47:K47"/>
    <mergeCell ref="A48:B48"/>
    <mergeCell ref="C48:D48"/>
    <mergeCell ref="G48:H48"/>
    <mergeCell ref="J48:K48"/>
    <mergeCell ref="A49:B49"/>
    <mergeCell ref="C49:D49"/>
    <mergeCell ref="G49:H49"/>
    <mergeCell ref="J49:K49"/>
    <mergeCell ref="A50:B50"/>
    <mergeCell ref="C50:D50"/>
    <mergeCell ref="G50:H50"/>
    <mergeCell ref="J50:K50"/>
    <mergeCell ref="A51:B51"/>
    <mergeCell ref="C51:D51"/>
    <mergeCell ref="G51:H51"/>
    <mergeCell ref="J51:K51"/>
    <mergeCell ref="A52:B52"/>
    <mergeCell ref="C52:D52"/>
    <mergeCell ref="G52:H52"/>
    <mergeCell ref="J52:K52"/>
    <mergeCell ref="A53:B53"/>
    <mergeCell ref="C53:D53"/>
    <mergeCell ref="G53:H53"/>
    <mergeCell ref="J53:K53"/>
    <mergeCell ref="A54:B54"/>
    <mergeCell ref="C54:D54"/>
    <mergeCell ref="G54:H54"/>
    <mergeCell ref="J54:K54"/>
    <mergeCell ref="A55:B55"/>
    <mergeCell ref="C55:D55"/>
    <mergeCell ref="G55:H55"/>
    <mergeCell ref="J55:K55"/>
    <mergeCell ref="A56:B56"/>
    <mergeCell ref="C56:D56"/>
    <mergeCell ref="G56:H56"/>
    <mergeCell ref="J56:K56"/>
    <mergeCell ref="A57:B57"/>
    <mergeCell ref="C57:D57"/>
    <mergeCell ref="G57:H57"/>
    <mergeCell ref="J57:K57"/>
    <mergeCell ref="A58:B58"/>
    <mergeCell ref="C58:D58"/>
    <mergeCell ref="G58:H58"/>
    <mergeCell ref="J58:K58"/>
    <mergeCell ref="A59:B59"/>
    <mergeCell ref="C59:D59"/>
    <mergeCell ref="G59:H59"/>
    <mergeCell ref="J59:K59"/>
    <mergeCell ref="A60:B60"/>
    <mergeCell ref="C60:D60"/>
    <mergeCell ref="G60:H60"/>
    <mergeCell ref="J60:K60"/>
    <mergeCell ref="A61:B61"/>
    <mergeCell ref="C61:D61"/>
    <mergeCell ref="G61:H61"/>
    <mergeCell ref="J61:K61"/>
    <mergeCell ref="A62:B62"/>
    <mergeCell ref="C62:D62"/>
    <mergeCell ref="G62:H62"/>
    <mergeCell ref="J62:K62"/>
    <mergeCell ref="A63:B63"/>
    <mergeCell ref="C63:D63"/>
    <mergeCell ref="G63:H63"/>
    <mergeCell ref="J63:K63"/>
    <mergeCell ref="A64:B64"/>
    <mergeCell ref="C64:D64"/>
    <mergeCell ref="G64:H64"/>
    <mergeCell ref="J64:K64"/>
    <mergeCell ref="A65:B65"/>
    <mergeCell ref="C65:D65"/>
    <mergeCell ref="G65:H65"/>
    <mergeCell ref="J65:K65"/>
    <mergeCell ref="A66:B66"/>
    <mergeCell ref="C66:D66"/>
    <mergeCell ref="G66:H66"/>
    <mergeCell ref="J66:K66"/>
    <mergeCell ref="A67:B67"/>
    <mergeCell ref="C67:D67"/>
    <mergeCell ref="G67:H67"/>
    <mergeCell ref="J67:K67"/>
    <mergeCell ref="A68:B68"/>
    <mergeCell ref="C68:D68"/>
    <mergeCell ref="G68:H68"/>
    <mergeCell ref="J68:K68"/>
    <mergeCell ref="A70:F70"/>
    <mergeCell ref="G70:H70"/>
    <mergeCell ref="J70:K70"/>
    <mergeCell ref="A69:E69"/>
    <mergeCell ref="F69:K69"/>
    <mergeCell ref="A71:K71"/>
    <mergeCell ref="A72:J72"/>
    <mergeCell ref="K72:K73"/>
    <mergeCell ref="A73:C74"/>
    <mergeCell ref="D73:J73"/>
    <mergeCell ref="D74:K7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E2" sqref="E2"/>
    </sheetView>
  </sheetViews>
  <sheetFormatPr defaultColWidth="9.33203125" defaultRowHeight="19.5" customHeight="1"/>
  <cols>
    <col min="1" max="1" width="4.33203125" style="33" customWidth="1"/>
    <col min="2" max="2" width="7.66015625" style="33" customWidth="1"/>
    <col min="3" max="3" width="5" style="33" customWidth="1"/>
    <col min="4" max="4" width="74.16015625" style="33" customWidth="1"/>
    <col min="5" max="5" width="14.16015625" style="33" customWidth="1"/>
    <col min="6" max="6" width="14.83203125" style="33" customWidth="1"/>
    <col min="7" max="7" width="8.66015625" style="33" customWidth="1"/>
    <col min="8" max="8" width="13.5" style="33" customWidth="1"/>
    <col min="9" max="9" width="10.83203125" style="33" customWidth="1"/>
    <col min="10" max="10" width="15.83203125" style="33" customWidth="1"/>
    <col min="11" max="11" width="9.33203125" style="33" customWidth="1"/>
    <col min="12" max="12" width="12.5" style="33" bestFit="1" customWidth="1"/>
    <col min="13" max="16384" width="9.33203125" style="33" customWidth="1"/>
  </cols>
  <sheetData>
    <row r="1" spans="2:8" ht="18" customHeight="1">
      <c r="B1" s="34"/>
      <c r="C1" s="35"/>
      <c r="D1" s="206" t="s">
        <v>525</v>
      </c>
      <c r="E1" s="206"/>
      <c r="F1" s="206"/>
      <c r="H1" s="36"/>
    </row>
    <row r="2" spans="1:11" ht="29.25" customHeight="1">
      <c r="A2" s="37"/>
      <c r="F2" s="207" t="s">
        <v>357</v>
      </c>
      <c r="G2" s="207"/>
      <c r="H2" s="207"/>
      <c r="I2" s="207"/>
      <c r="J2" s="207"/>
      <c r="K2" s="41"/>
    </row>
    <row r="3" spans="1:11" ht="17.25" customHeight="1">
      <c r="A3" s="208" t="s">
        <v>358</v>
      </c>
      <c r="B3" s="208"/>
      <c r="C3" s="208"/>
      <c r="D3" s="208"/>
      <c r="E3" s="208"/>
      <c r="F3" s="208"/>
      <c r="G3" s="208"/>
      <c r="H3" s="208"/>
      <c r="I3" s="208"/>
      <c r="J3" s="208"/>
      <c r="K3" s="42"/>
    </row>
    <row r="4" spans="1:10" ht="12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2" ht="30" customHeight="1" thickBot="1" thickTop="1">
      <c r="A5" s="44" t="s">
        <v>0</v>
      </c>
      <c r="B5" s="45" t="s">
        <v>1</v>
      </c>
      <c r="C5" s="46" t="s">
        <v>359</v>
      </c>
      <c r="D5" s="47" t="s">
        <v>360</v>
      </c>
      <c r="E5" s="48" t="s">
        <v>361</v>
      </c>
      <c r="F5" s="48" t="s">
        <v>362</v>
      </c>
      <c r="G5" s="48" t="s">
        <v>363</v>
      </c>
      <c r="H5" s="48" t="s">
        <v>364</v>
      </c>
      <c r="I5" s="48" t="s">
        <v>365</v>
      </c>
      <c r="J5" s="49" t="s">
        <v>366</v>
      </c>
      <c r="K5" s="50"/>
      <c r="L5" s="51"/>
    </row>
    <row r="6" spans="1:10" ht="19.5" customHeight="1" thickTop="1">
      <c r="A6" s="52" t="s">
        <v>7</v>
      </c>
      <c r="B6" s="53" t="s">
        <v>152</v>
      </c>
      <c r="C6" s="54" t="s">
        <v>155</v>
      </c>
      <c r="D6" s="55" t="s">
        <v>367</v>
      </c>
      <c r="E6" s="56">
        <v>5800000</v>
      </c>
      <c r="F6" s="56">
        <v>1014000</v>
      </c>
      <c r="G6" s="56"/>
      <c r="H6" s="56">
        <v>1276000</v>
      </c>
      <c r="I6" s="56"/>
      <c r="J6" s="57">
        <f aca="true" t="shared" si="0" ref="J6:J47">SUM(F6:I6)</f>
        <v>2290000</v>
      </c>
    </row>
    <row r="7" spans="1:10" ht="19.5" customHeight="1">
      <c r="A7" s="58" t="s">
        <v>7</v>
      </c>
      <c r="B7" s="59" t="s">
        <v>152</v>
      </c>
      <c r="C7" s="59" t="s">
        <v>155</v>
      </c>
      <c r="D7" s="60" t="s">
        <v>368</v>
      </c>
      <c r="E7" s="61">
        <v>7100000</v>
      </c>
      <c r="F7" s="62">
        <v>2400000</v>
      </c>
      <c r="G7" s="62"/>
      <c r="H7" s="62"/>
      <c r="I7" s="62"/>
      <c r="J7" s="63">
        <f t="shared" si="0"/>
        <v>2400000</v>
      </c>
    </row>
    <row r="8" spans="1:10" ht="29.25" customHeight="1">
      <c r="A8" s="58" t="s">
        <v>7</v>
      </c>
      <c r="B8" s="59" t="s">
        <v>152</v>
      </c>
      <c r="C8" s="59" t="s">
        <v>155</v>
      </c>
      <c r="D8" s="60" t="s">
        <v>369</v>
      </c>
      <c r="E8" s="61">
        <v>1700000</v>
      </c>
      <c r="F8" s="62">
        <v>700000</v>
      </c>
      <c r="G8" s="62"/>
      <c r="H8" s="62"/>
      <c r="I8" s="62"/>
      <c r="J8" s="63">
        <f t="shared" si="0"/>
        <v>700000</v>
      </c>
    </row>
    <row r="9" spans="1:10" ht="19.5" customHeight="1">
      <c r="A9" s="58" t="s">
        <v>7</v>
      </c>
      <c r="B9" s="59" t="s">
        <v>152</v>
      </c>
      <c r="C9" s="59" t="s">
        <v>155</v>
      </c>
      <c r="D9" s="64" t="s">
        <v>370</v>
      </c>
      <c r="E9" s="61">
        <v>3000000</v>
      </c>
      <c r="F9" s="62">
        <v>24000</v>
      </c>
      <c r="G9" s="62"/>
      <c r="H9" s="62"/>
      <c r="I9" s="62">
        <v>36000</v>
      </c>
      <c r="J9" s="63">
        <f t="shared" si="0"/>
        <v>60000</v>
      </c>
    </row>
    <row r="10" spans="1:10" ht="19.5" customHeight="1">
      <c r="A10" s="58" t="s">
        <v>7</v>
      </c>
      <c r="B10" s="59" t="s">
        <v>152</v>
      </c>
      <c r="C10" s="59" t="s">
        <v>155</v>
      </c>
      <c r="D10" s="64" t="s">
        <v>371</v>
      </c>
      <c r="E10" s="61">
        <v>300000</v>
      </c>
      <c r="F10" s="62">
        <v>300000</v>
      </c>
      <c r="G10" s="62"/>
      <c r="H10" s="62"/>
      <c r="I10" s="62"/>
      <c r="J10" s="63">
        <f t="shared" si="0"/>
        <v>300000</v>
      </c>
    </row>
    <row r="11" spans="1:10" ht="19.5" customHeight="1">
      <c r="A11" s="58" t="s">
        <v>7</v>
      </c>
      <c r="B11" s="59" t="s">
        <v>152</v>
      </c>
      <c r="C11" s="59" t="s">
        <v>155</v>
      </c>
      <c r="D11" s="64" t="s">
        <v>372</v>
      </c>
      <c r="E11" s="61">
        <v>300000</v>
      </c>
      <c r="F11" s="62">
        <v>60000</v>
      </c>
      <c r="G11" s="62"/>
      <c r="H11" s="62"/>
      <c r="I11" s="62"/>
      <c r="J11" s="63">
        <f t="shared" si="0"/>
        <v>60000</v>
      </c>
    </row>
    <row r="12" spans="1:10" ht="29.25" customHeight="1">
      <c r="A12" s="58" t="s">
        <v>7</v>
      </c>
      <c r="B12" s="59" t="s">
        <v>152</v>
      </c>
      <c r="C12" s="59" t="s">
        <v>155</v>
      </c>
      <c r="D12" s="64" t="s">
        <v>373</v>
      </c>
      <c r="E12" s="61">
        <v>50000</v>
      </c>
      <c r="F12" s="62">
        <v>50000</v>
      </c>
      <c r="G12" s="62"/>
      <c r="H12" s="62"/>
      <c r="I12" s="62"/>
      <c r="J12" s="63">
        <f t="shared" si="0"/>
        <v>50000</v>
      </c>
    </row>
    <row r="13" spans="1:10" ht="36.75" customHeight="1">
      <c r="A13" s="58" t="s">
        <v>7</v>
      </c>
      <c r="B13" s="59" t="s">
        <v>152</v>
      </c>
      <c r="C13" s="59" t="s">
        <v>155</v>
      </c>
      <c r="D13" s="64" t="s">
        <v>374</v>
      </c>
      <c r="E13" s="61">
        <v>80000</v>
      </c>
      <c r="F13" s="62">
        <v>80000</v>
      </c>
      <c r="G13" s="62"/>
      <c r="H13" s="62"/>
      <c r="I13" s="62"/>
      <c r="J13" s="63">
        <f t="shared" si="0"/>
        <v>80000</v>
      </c>
    </row>
    <row r="14" spans="1:10" ht="34.5" customHeight="1">
      <c r="A14" s="58" t="s">
        <v>7</v>
      </c>
      <c r="B14" s="59" t="s">
        <v>152</v>
      </c>
      <c r="C14" s="59" t="s">
        <v>155</v>
      </c>
      <c r="D14" s="64" t="s">
        <v>375</v>
      </c>
      <c r="E14" s="61">
        <v>55000</v>
      </c>
      <c r="F14" s="62">
        <v>55000</v>
      </c>
      <c r="G14" s="62"/>
      <c r="H14" s="62"/>
      <c r="I14" s="62"/>
      <c r="J14" s="63">
        <f t="shared" si="0"/>
        <v>55000</v>
      </c>
    </row>
    <row r="15" spans="1:10" ht="23.25" customHeight="1">
      <c r="A15" s="58" t="s">
        <v>7</v>
      </c>
      <c r="B15" s="59" t="s">
        <v>12</v>
      </c>
      <c r="C15" s="59" t="s">
        <v>155</v>
      </c>
      <c r="D15" s="64" t="s">
        <v>376</v>
      </c>
      <c r="E15" s="61">
        <v>250000</v>
      </c>
      <c r="F15" s="62">
        <f>250000-107400</f>
        <v>142600</v>
      </c>
      <c r="G15" s="62"/>
      <c r="H15" s="62"/>
      <c r="I15" s="62">
        <v>107400</v>
      </c>
      <c r="J15" s="63">
        <f>SUM(F15:I15)</f>
        <v>250000</v>
      </c>
    </row>
    <row r="16" spans="1:10" ht="46.5" customHeight="1">
      <c r="A16" s="58" t="s">
        <v>157</v>
      </c>
      <c r="B16" s="59" t="s">
        <v>377</v>
      </c>
      <c r="C16" s="59" t="s">
        <v>16</v>
      </c>
      <c r="D16" s="64" t="s">
        <v>378</v>
      </c>
      <c r="E16" s="61">
        <v>406634</v>
      </c>
      <c r="F16" s="62">
        <v>60000</v>
      </c>
      <c r="G16" s="62"/>
      <c r="H16" s="62"/>
      <c r="I16" s="62"/>
      <c r="J16" s="63">
        <f t="shared" si="0"/>
        <v>60000</v>
      </c>
    </row>
    <row r="17" spans="1:10" ht="36" customHeight="1">
      <c r="A17" s="58" t="s">
        <v>157</v>
      </c>
      <c r="B17" s="59" t="s">
        <v>159</v>
      </c>
      <c r="C17" s="59" t="s">
        <v>155</v>
      </c>
      <c r="D17" s="65" t="s">
        <v>379</v>
      </c>
      <c r="E17" s="62">
        <v>150000</v>
      </c>
      <c r="F17" s="62">
        <v>122000</v>
      </c>
      <c r="G17" s="62"/>
      <c r="H17" s="62"/>
      <c r="I17" s="62"/>
      <c r="J17" s="63">
        <f t="shared" si="0"/>
        <v>122000</v>
      </c>
    </row>
    <row r="18" spans="1:10" ht="24.75" customHeight="1">
      <c r="A18" s="66" t="s">
        <v>157</v>
      </c>
      <c r="B18" s="67" t="s">
        <v>159</v>
      </c>
      <c r="C18" s="67" t="s">
        <v>155</v>
      </c>
      <c r="D18" s="68" t="s">
        <v>380</v>
      </c>
      <c r="E18" s="62">
        <v>5000</v>
      </c>
      <c r="F18" s="62">
        <v>5000</v>
      </c>
      <c r="G18" s="62"/>
      <c r="H18" s="62"/>
      <c r="I18" s="62"/>
      <c r="J18" s="63">
        <f t="shared" si="0"/>
        <v>5000</v>
      </c>
    </row>
    <row r="19" spans="1:10" ht="19.5" customHeight="1">
      <c r="A19" s="66" t="s">
        <v>157</v>
      </c>
      <c r="B19" s="67" t="s">
        <v>159</v>
      </c>
      <c r="C19" s="67" t="s">
        <v>168</v>
      </c>
      <c r="D19" s="69" t="s">
        <v>381</v>
      </c>
      <c r="E19" s="62">
        <v>4500</v>
      </c>
      <c r="F19" s="62">
        <v>4500</v>
      </c>
      <c r="G19" s="62"/>
      <c r="H19" s="62"/>
      <c r="I19" s="62"/>
      <c r="J19" s="63">
        <f t="shared" si="0"/>
        <v>4500</v>
      </c>
    </row>
    <row r="20" spans="1:10" ht="19.5" customHeight="1">
      <c r="A20" s="58" t="s">
        <v>157</v>
      </c>
      <c r="B20" s="59" t="s">
        <v>159</v>
      </c>
      <c r="C20" s="59" t="s">
        <v>168</v>
      </c>
      <c r="D20" s="70" t="s">
        <v>382</v>
      </c>
      <c r="E20" s="61">
        <v>80000</v>
      </c>
      <c r="F20" s="62">
        <v>50000</v>
      </c>
      <c r="G20" s="62"/>
      <c r="H20" s="62"/>
      <c r="I20" s="62"/>
      <c r="J20" s="63">
        <f t="shared" si="0"/>
        <v>50000</v>
      </c>
    </row>
    <row r="21" spans="1:10" ht="17.25" customHeight="1">
      <c r="A21" s="58" t="s">
        <v>27</v>
      </c>
      <c r="B21" s="59" t="s">
        <v>32</v>
      </c>
      <c r="C21" s="59" t="s">
        <v>168</v>
      </c>
      <c r="D21" s="65" t="s">
        <v>383</v>
      </c>
      <c r="E21" s="62">
        <v>53200</v>
      </c>
      <c r="F21" s="62"/>
      <c r="G21" s="103">
        <v>8816</v>
      </c>
      <c r="H21" s="62"/>
      <c r="I21" s="62"/>
      <c r="J21" s="63">
        <f t="shared" si="0"/>
        <v>8816</v>
      </c>
    </row>
    <row r="22" spans="1:10" ht="37.5" customHeight="1" thickBot="1">
      <c r="A22" s="200" t="s">
        <v>27</v>
      </c>
      <c r="B22" s="201" t="s">
        <v>172</v>
      </c>
      <c r="C22" s="201" t="s">
        <v>155</v>
      </c>
      <c r="D22" s="202" t="s">
        <v>384</v>
      </c>
      <c r="E22" s="71">
        <v>1000000</v>
      </c>
      <c r="F22" s="71">
        <v>415076</v>
      </c>
      <c r="G22" s="71"/>
      <c r="H22" s="71"/>
      <c r="I22" s="71"/>
      <c r="J22" s="72">
        <f t="shared" si="0"/>
        <v>415076</v>
      </c>
    </row>
    <row r="23" spans="1:10" ht="27.75" customHeight="1" thickTop="1">
      <c r="A23" s="107" t="s">
        <v>38</v>
      </c>
      <c r="B23" s="54" t="s">
        <v>176</v>
      </c>
      <c r="C23" s="54" t="s">
        <v>168</v>
      </c>
      <c r="D23" s="108" t="s">
        <v>385</v>
      </c>
      <c r="E23" s="56">
        <v>22000</v>
      </c>
      <c r="F23" s="109">
        <v>22000</v>
      </c>
      <c r="G23" s="56"/>
      <c r="H23" s="56"/>
      <c r="I23" s="56"/>
      <c r="J23" s="57">
        <f t="shared" si="0"/>
        <v>22000</v>
      </c>
    </row>
    <row r="24" spans="1:10" ht="35.25" customHeight="1">
      <c r="A24" s="39" t="s">
        <v>183</v>
      </c>
      <c r="B24" s="21" t="s">
        <v>386</v>
      </c>
      <c r="C24" s="21" t="s">
        <v>387</v>
      </c>
      <c r="D24" s="76" t="s">
        <v>388</v>
      </c>
      <c r="E24" s="77">
        <v>15000</v>
      </c>
      <c r="F24" s="78">
        <v>15000</v>
      </c>
      <c r="G24" s="77"/>
      <c r="H24" s="77"/>
      <c r="I24" s="77"/>
      <c r="J24" s="79">
        <f t="shared" si="0"/>
        <v>15000</v>
      </c>
    </row>
    <row r="25" spans="1:10" ht="24.75" customHeight="1">
      <c r="A25" s="39" t="s">
        <v>183</v>
      </c>
      <c r="B25" s="21" t="s">
        <v>186</v>
      </c>
      <c r="C25" s="21" t="s">
        <v>155</v>
      </c>
      <c r="D25" s="104" t="s">
        <v>389</v>
      </c>
      <c r="E25" s="77">
        <v>30000</v>
      </c>
      <c r="F25" s="78">
        <v>30000</v>
      </c>
      <c r="G25" s="77"/>
      <c r="H25" s="77"/>
      <c r="I25" s="77"/>
      <c r="J25" s="79">
        <f t="shared" si="0"/>
        <v>30000</v>
      </c>
    </row>
    <row r="26" spans="1:10" ht="19.5" customHeight="1">
      <c r="A26" s="66" t="s">
        <v>137</v>
      </c>
      <c r="B26" s="67" t="s">
        <v>204</v>
      </c>
      <c r="C26" s="80" t="s">
        <v>168</v>
      </c>
      <c r="D26" s="69" t="s">
        <v>390</v>
      </c>
      <c r="E26" s="81">
        <f>3500+6000+3000</f>
        <v>12500</v>
      </c>
      <c r="F26" s="81">
        <f>12500-141+17</f>
        <v>12376</v>
      </c>
      <c r="G26" s="62"/>
      <c r="H26" s="62"/>
      <c r="I26" s="62"/>
      <c r="J26" s="63">
        <f>SUM(F26:I26)</f>
        <v>12376</v>
      </c>
    </row>
    <row r="27" spans="1:10" ht="19.5" customHeight="1">
      <c r="A27" s="66" t="s">
        <v>205</v>
      </c>
      <c r="B27" s="67" t="s">
        <v>208</v>
      </c>
      <c r="C27" s="80" t="s">
        <v>155</v>
      </c>
      <c r="D27" s="69" t="s">
        <v>391</v>
      </c>
      <c r="E27" s="62">
        <v>3900</v>
      </c>
      <c r="F27" s="75">
        <v>3900</v>
      </c>
      <c r="G27" s="62"/>
      <c r="H27" s="62"/>
      <c r="I27" s="62"/>
      <c r="J27" s="63">
        <f t="shared" si="0"/>
        <v>3900</v>
      </c>
    </row>
    <row r="28" spans="1:10" ht="19.5" customHeight="1">
      <c r="A28" s="66" t="s">
        <v>205</v>
      </c>
      <c r="B28" s="67" t="s">
        <v>208</v>
      </c>
      <c r="C28" s="80" t="s">
        <v>155</v>
      </c>
      <c r="D28" s="69" t="s">
        <v>392</v>
      </c>
      <c r="E28" s="81">
        <v>7440</v>
      </c>
      <c r="F28" s="81">
        <v>7440</v>
      </c>
      <c r="G28" s="62"/>
      <c r="H28" s="62"/>
      <c r="I28" s="62"/>
      <c r="J28" s="63">
        <f t="shared" si="0"/>
        <v>7440</v>
      </c>
    </row>
    <row r="29" spans="1:10" ht="19.5" customHeight="1">
      <c r="A29" s="66" t="s">
        <v>205</v>
      </c>
      <c r="B29" s="67" t="s">
        <v>208</v>
      </c>
      <c r="C29" s="80" t="s">
        <v>155</v>
      </c>
      <c r="D29" s="69" t="s">
        <v>393</v>
      </c>
      <c r="E29" s="81">
        <v>5616</v>
      </c>
      <c r="F29" s="81">
        <v>5616</v>
      </c>
      <c r="G29" s="62"/>
      <c r="H29" s="62"/>
      <c r="I29" s="62"/>
      <c r="J29" s="63">
        <f t="shared" si="0"/>
        <v>5616</v>
      </c>
    </row>
    <row r="30" spans="1:10" ht="19.5" customHeight="1">
      <c r="A30" s="66" t="s">
        <v>205</v>
      </c>
      <c r="B30" s="67" t="s">
        <v>208</v>
      </c>
      <c r="C30" s="67" t="s">
        <v>155</v>
      </c>
      <c r="D30" s="69" t="s">
        <v>394</v>
      </c>
      <c r="E30" s="81">
        <v>10419</v>
      </c>
      <c r="F30" s="81">
        <v>10419</v>
      </c>
      <c r="G30" s="62"/>
      <c r="H30" s="62"/>
      <c r="I30" s="62"/>
      <c r="J30" s="63">
        <f t="shared" si="0"/>
        <v>10419</v>
      </c>
    </row>
    <row r="31" spans="1:10" ht="10.5" customHeight="1">
      <c r="A31" s="209" t="s">
        <v>205</v>
      </c>
      <c r="B31" s="212" t="s">
        <v>208</v>
      </c>
      <c r="C31" s="59" t="s">
        <v>155</v>
      </c>
      <c r="D31" s="215" t="s">
        <v>395</v>
      </c>
      <c r="E31" s="205">
        <v>550000</v>
      </c>
      <c r="F31" s="81">
        <f>150000-F32-F33</f>
        <v>6200</v>
      </c>
      <c r="G31" s="62"/>
      <c r="H31" s="62"/>
      <c r="I31" s="62"/>
      <c r="J31" s="63">
        <f t="shared" si="0"/>
        <v>6200</v>
      </c>
    </row>
    <row r="32" spans="1:10" ht="10.5" customHeight="1">
      <c r="A32" s="210"/>
      <c r="B32" s="213"/>
      <c r="C32" s="59" t="s">
        <v>396</v>
      </c>
      <c r="D32" s="216"/>
      <c r="E32" s="263"/>
      <c r="F32" s="81">
        <v>87682</v>
      </c>
      <c r="G32" s="62"/>
      <c r="H32" s="62"/>
      <c r="I32" s="62"/>
      <c r="J32" s="63">
        <f t="shared" si="0"/>
        <v>87682</v>
      </c>
    </row>
    <row r="33" spans="1:10" ht="11.25" customHeight="1">
      <c r="A33" s="211"/>
      <c r="B33" s="214"/>
      <c r="C33" s="59" t="s">
        <v>397</v>
      </c>
      <c r="D33" s="204"/>
      <c r="E33" s="264"/>
      <c r="F33" s="81">
        <f>29228.57+26889.43</f>
        <v>56118</v>
      </c>
      <c r="G33" s="62"/>
      <c r="H33" s="62"/>
      <c r="I33" s="62"/>
      <c r="J33" s="63">
        <f t="shared" si="0"/>
        <v>56118</v>
      </c>
    </row>
    <row r="34" spans="1:10" ht="24.75" customHeight="1">
      <c r="A34" s="58" t="s">
        <v>205</v>
      </c>
      <c r="B34" s="59" t="s">
        <v>208</v>
      </c>
      <c r="C34" s="59" t="s">
        <v>155</v>
      </c>
      <c r="D34" s="65" t="s">
        <v>398</v>
      </c>
      <c r="E34" s="62">
        <v>50000</v>
      </c>
      <c r="F34" s="81">
        <v>20000</v>
      </c>
      <c r="G34" s="62"/>
      <c r="H34" s="62"/>
      <c r="I34" s="62"/>
      <c r="J34" s="63">
        <f t="shared" si="0"/>
        <v>20000</v>
      </c>
    </row>
    <row r="35" spans="1:10" ht="19.5" customHeight="1">
      <c r="A35" s="66" t="s">
        <v>205</v>
      </c>
      <c r="B35" s="67" t="s">
        <v>208</v>
      </c>
      <c r="C35" s="67" t="s">
        <v>168</v>
      </c>
      <c r="D35" s="69" t="s">
        <v>399</v>
      </c>
      <c r="E35" s="62">
        <v>10000</v>
      </c>
      <c r="F35" s="75">
        <v>10000</v>
      </c>
      <c r="G35" s="62"/>
      <c r="H35" s="62"/>
      <c r="I35" s="62"/>
      <c r="J35" s="63">
        <f t="shared" si="0"/>
        <v>10000</v>
      </c>
    </row>
    <row r="36" spans="1:10" ht="19.5" customHeight="1">
      <c r="A36" s="66" t="s">
        <v>205</v>
      </c>
      <c r="B36" s="67" t="s">
        <v>208</v>
      </c>
      <c r="C36" s="67" t="s">
        <v>168</v>
      </c>
      <c r="D36" s="69" t="s">
        <v>400</v>
      </c>
      <c r="E36" s="81">
        <v>7000</v>
      </c>
      <c r="F36" s="81">
        <v>7000</v>
      </c>
      <c r="G36" s="62"/>
      <c r="H36" s="62"/>
      <c r="I36" s="62"/>
      <c r="J36" s="63">
        <f t="shared" si="0"/>
        <v>7000</v>
      </c>
    </row>
    <row r="37" spans="1:10" ht="19.5" customHeight="1">
      <c r="A37" s="66" t="s">
        <v>205</v>
      </c>
      <c r="B37" s="67" t="s">
        <v>208</v>
      </c>
      <c r="C37" s="67" t="s">
        <v>168</v>
      </c>
      <c r="D37" s="69" t="s">
        <v>401</v>
      </c>
      <c r="E37" s="81">
        <v>6000</v>
      </c>
      <c r="F37" s="81">
        <v>6000</v>
      </c>
      <c r="G37" s="62"/>
      <c r="H37" s="62"/>
      <c r="I37" s="62"/>
      <c r="J37" s="63">
        <f t="shared" si="0"/>
        <v>6000</v>
      </c>
    </row>
    <row r="38" spans="1:10" ht="18" customHeight="1">
      <c r="A38" s="66" t="s">
        <v>205</v>
      </c>
      <c r="B38" s="67" t="s">
        <v>208</v>
      </c>
      <c r="C38" s="80" t="s">
        <v>168</v>
      </c>
      <c r="D38" s="69" t="s">
        <v>402</v>
      </c>
      <c r="E38" s="81">
        <v>11538</v>
      </c>
      <c r="F38" s="81">
        <v>11538</v>
      </c>
      <c r="G38" s="62"/>
      <c r="H38" s="62"/>
      <c r="I38" s="62"/>
      <c r="J38" s="63">
        <f t="shared" si="0"/>
        <v>11538</v>
      </c>
    </row>
    <row r="39" spans="1:10" ht="24.75" customHeight="1">
      <c r="A39" s="66" t="s">
        <v>205</v>
      </c>
      <c r="B39" s="67" t="s">
        <v>403</v>
      </c>
      <c r="C39" s="80" t="s">
        <v>155</v>
      </c>
      <c r="D39" s="69" t="s">
        <v>404</v>
      </c>
      <c r="E39" s="81">
        <v>100000</v>
      </c>
      <c r="F39" s="81">
        <v>100000</v>
      </c>
      <c r="G39" s="62"/>
      <c r="H39" s="62"/>
      <c r="I39" s="62"/>
      <c r="J39" s="63">
        <f t="shared" si="0"/>
        <v>100000</v>
      </c>
    </row>
    <row r="40" spans="1:10" ht="36" customHeight="1">
      <c r="A40" s="66" t="s">
        <v>205</v>
      </c>
      <c r="B40" s="67" t="s">
        <v>403</v>
      </c>
      <c r="C40" s="80" t="s">
        <v>405</v>
      </c>
      <c r="D40" s="69" t="s">
        <v>406</v>
      </c>
      <c r="E40" s="81">
        <v>5714</v>
      </c>
      <c r="F40" s="81">
        <v>5714</v>
      </c>
      <c r="G40" s="62"/>
      <c r="H40" s="62"/>
      <c r="I40" s="62"/>
      <c r="J40" s="63">
        <f t="shared" si="0"/>
        <v>5714</v>
      </c>
    </row>
    <row r="41" spans="1:10" ht="18" customHeight="1">
      <c r="A41" s="66" t="s">
        <v>211</v>
      </c>
      <c r="B41" s="67" t="s">
        <v>407</v>
      </c>
      <c r="C41" s="80" t="s">
        <v>155</v>
      </c>
      <c r="D41" s="69" t="s">
        <v>408</v>
      </c>
      <c r="E41" s="81">
        <v>8000</v>
      </c>
      <c r="F41" s="81">
        <v>8000</v>
      </c>
      <c r="G41" s="62"/>
      <c r="H41" s="62"/>
      <c r="I41" s="62"/>
      <c r="J41" s="63">
        <f t="shared" si="0"/>
        <v>8000</v>
      </c>
    </row>
    <row r="42" spans="1:10" ht="24" customHeight="1">
      <c r="A42" s="66" t="s">
        <v>211</v>
      </c>
      <c r="B42" s="67" t="s">
        <v>214</v>
      </c>
      <c r="C42" s="80" t="s">
        <v>155</v>
      </c>
      <c r="D42" s="69" t="s">
        <v>409</v>
      </c>
      <c r="E42" s="81">
        <v>10440</v>
      </c>
      <c r="F42" s="81">
        <v>10440</v>
      </c>
      <c r="G42" s="62"/>
      <c r="H42" s="62"/>
      <c r="I42" s="62"/>
      <c r="J42" s="63">
        <f t="shared" si="0"/>
        <v>10440</v>
      </c>
    </row>
    <row r="43" spans="1:10" ht="18" customHeight="1">
      <c r="A43" s="38" t="s">
        <v>211</v>
      </c>
      <c r="B43" s="40" t="s">
        <v>214</v>
      </c>
      <c r="C43" s="40" t="s">
        <v>155</v>
      </c>
      <c r="D43" s="82" t="s">
        <v>410</v>
      </c>
      <c r="E43" s="83">
        <v>15000</v>
      </c>
      <c r="F43" s="83">
        <f>12000-1700</f>
        <v>10300</v>
      </c>
      <c r="G43" s="84"/>
      <c r="H43" s="84"/>
      <c r="I43" s="84"/>
      <c r="J43" s="85">
        <f t="shared" si="0"/>
        <v>10300</v>
      </c>
    </row>
    <row r="44" spans="1:10" ht="17.25" customHeight="1">
      <c r="A44" s="58" t="s">
        <v>211</v>
      </c>
      <c r="B44" s="59" t="s">
        <v>214</v>
      </c>
      <c r="C44" s="59" t="s">
        <v>155</v>
      </c>
      <c r="D44" s="106" t="s">
        <v>411</v>
      </c>
      <c r="E44" s="81">
        <v>12900</v>
      </c>
      <c r="F44" s="81">
        <f>10000+1700+1200</f>
        <v>12900</v>
      </c>
      <c r="G44" s="62"/>
      <c r="H44" s="62"/>
      <c r="I44" s="62"/>
      <c r="J44" s="63">
        <f t="shared" si="0"/>
        <v>12900</v>
      </c>
    </row>
    <row r="45" spans="1:10" ht="24.75" customHeight="1">
      <c r="A45" s="39" t="s">
        <v>211</v>
      </c>
      <c r="B45" s="21" t="s">
        <v>214</v>
      </c>
      <c r="C45" s="21" t="s">
        <v>168</v>
      </c>
      <c r="D45" s="105" t="s">
        <v>412</v>
      </c>
      <c r="E45" s="87">
        <v>80000</v>
      </c>
      <c r="F45" s="87">
        <f>80000-2000-1200</f>
        <v>76800</v>
      </c>
      <c r="G45" s="73"/>
      <c r="H45" s="73"/>
      <c r="I45" s="73"/>
      <c r="J45" s="74">
        <f>SUM(F45:I45)</f>
        <v>76800</v>
      </c>
    </row>
    <row r="46" spans="1:10" ht="19.5" customHeight="1" thickBot="1">
      <c r="A46" s="88" t="s">
        <v>211</v>
      </c>
      <c r="B46" s="89" t="s">
        <v>214</v>
      </c>
      <c r="C46" s="89" t="s">
        <v>168</v>
      </c>
      <c r="D46" s="90" t="s">
        <v>413</v>
      </c>
      <c r="E46" s="86">
        <v>5500</v>
      </c>
      <c r="F46" s="86">
        <v>5500</v>
      </c>
      <c r="G46" s="71"/>
      <c r="H46" s="71"/>
      <c r="I46" s="71"/>
      <c r="J46" s="72">
        <f t="shared" si="0"/>
        <v>5500</v>
      </c>
    </row>
    <row r="47" spans="1:10" ht="19.5" customHeight="1" thickBot="1" thickTop="1">
      <c r="A47" s="220" t="s">
        <v>414</v>
      </c>
      <c r="B47" s="221"/>
      <c r="C47" s="221"/>
      <c r="D47" s="221"/>
      <c r="E47" s="91" t="s">
        <v>415</v>
      </c>
      <c r="F47" s="92">
        <f>SUM(F6:F46)</f>
        <v>6023119</v>
      </c>
      <c r="G47" s="93">
        <f>SUM(G6:G46)</f>
        <v>8816</v>
      </c>
      <c r="H47" s="93">
        <f>SUM(H6:H46)</f>
        <v>1276000</v>
      </c>
      <c r="I47" s="93">
        <f>SUM(I6:I46)</f>
        <v>143400</v>
      </c>
      <c r="J47" s="94">
        <f t="shared" si="0"/>
        <v>7451335</v>
      </c>
    </row>
    <row r="48" spans="1:10" ht="19.5" customHeight="1" thickTop="1">
      <c r="A48" s="95"/>
      <c r="B48" s="95"/>
      <c r="C48" s="95"/>
      <c r="D48" s="96"/>
      <c r="E48" s="97"/>
      <c r="F48" s="98"/>
      <c r="G48" s="97"/>
      <c r="H48" s="97"/>
      <c r="I48" s="97"/>
      <c r="J48" s="97"/>
    </row>
    <row r="49" spans="1:10" ht="19.5" customHeight="1">
      <c r="A49" s="95"/>
      <c r="B49" s="95"/>
      <c r="C49" s="222"/>
      <c r="D49" s="222"/>
      <c r="E49" s="97"/>
      <c r="F49" s="97"/>
      <c r="G49" s="97"/>
      <c r="H49" s="97"/>
      <c r="I49" s="97"/>
      <c r="J49" s="97"/>
    </row>
    <row r="50" spans="1:10" ht="19.5" customHeight="1">
      <c r="A50" s="95"/>
      <c r="B50" s="95"/>
      <c r="C50" s="223"/>
      <c r="D50" s="223"/>
      <c r="E50" s="97"/>
      <c r="F50" s="97"/>
      <c r="G50" s="97"/>
      <c r="H50" s="97"/>
      <c r="I50" s="97"/>
      <c r="J50" s="97"/>
    </row>
    <row r="51" spans="1:10" ht="19.5" customHeight="1">
      <c r="A51" s="95"/>
      <c r="B51" s="95"/>
      <c r="C51" s="95"/>
      <c r="D51" s="96"/>
      <c r="E51" s="97"/>
      <c r="F51" s="97"/>
      <c r="G51" s="97"/>
      <c r="H51" s="97"/>
      <c r="I51" s="97"/>
      <c r="J51" s="99"/>
    </row>
    <row r="52" spans="1:10" ht="19.5" customHeight="1">
      <c r="A52" s="95"/>
      <c r="B52" s="95"/>
      <c r="C52" s="95"/>
      <c r="D52" s="96"/>
      <c r="E52" s="97"/>
      <c r="F52" s="97"/>
      <c r="G52" s="97"/>
      <c r="H52" s="97"/>
      <c r="I52" s="98"/>
      <c r="J52" s="97"/>
    </row>
    <row r="53" spans="1:12" ht="19.5" customHeight="1">
      <c r="A53" s="95"/>
      <c r="B53" s="95"/>
      <c r="C53" s="95"/>
      <c r="D53" s="96"/>
      <c r="E53" s="97"/>
      <c r="F53" s="97"/>
      <c r="G53" s="97"/>
      <c r="H53" s="97"/>
      <c r="I53" s="98"/>
      <c r="J53" s="97"/>
      <c r="L53" s="36"/>
    </row>
    <row r="54" spans="1:10" ht="19.5" customHeight="1">
      <c r="A54" s="95"/>
      <c r="B54" s="95"/>
      <c r="C54" s="95"/>
      <c r="D54" s="96"/>
      <c r="E54" s="97"/>
      <c r="F54" s="97"/>
      <c r="G54" s="97"/>
      <c r="H54" s="97"/>
      <c r="I54" s="97"/>
      <c r="J54" s="97"/>
    </row>
    <row r="55" spans="1:10" ht="19.5" customHeight="1">
      <c r="A55" s="95"/>
      <c r="B55" s="95"/>
      <c r="C55" s="95"/>
      <c r="D55" s="96"/>
      <c r="E55" s="97"/>
      <c r="F55" s="97"/>
      <c r="G55" s="97"/>
      <c r="H55" s="97"/>
      <c r="I55" s="97"/>
      <c r="J55" s="97"/>
    </row>
    <row r="56" spans="1:10" ht="19.5" customHeight="1">
      <c r="A56" s="95"/>
      <c r="B56" s="95"/>
      <c r="C56" s="95"/>
      <c r="D56" s="96"/>
      <c r="E56" s="97"/>
      <c r="F56" s="97"/>
      <c r="G56" s="97"/>
      <c r="H56" s="97"/>
      <c r="I56" s="97"/>
      <c r="J56" s="97"/>
    </row>
    <row r="57" spans="1:10" ht="19.5" customHeight="1">
      <c r="A57" s="100"/>
      <c r="B57" s="100"/>
      <c r="C57" s="100"/>
      <c r="D57" s="96"/>
      <c r="E57" s="101"/>
      <c r="F57" s="101"/>
      <c r="G57" s="101"/>
      <c r="H57" s="101"/>
      <c r="I57" s="101"/>
      <c r="J57" s="101"/>
    </row>
    <row r="58" spans="1:10" ht="19.5" customHeight="1">
      <c r="A58" s="100"/>
      <c r="B58" s="100"/>
      <c r="C58" s="100"/>
      <c r="D58" s="96"/>
      <c r="E58" s="101"/>
      <c r="F58" s="101"/>
      <c r="G58" s="101"/>
      <c r="H58" s="101"/>
      <c r="I58" s="101"/>
      <c r="J58" s="101"/>
    </row>
    <row r="59" spans="1:10" ht="19.5" customHeight="1">
      <c r="A59" s="100"/>
      <c r="B59" s="100"/>
      <c r="C59" s="100"/>
      <c r="D59" s="96"/>
      <c r="E59" s="101"/>
      <c r="F59" s="101"/>
      <c r="G59" s="101"/>
      <c r="H59" s="101"/>
      <c r="I59" s="101"/>
      <c r="J59" s="101"/>
    </row>
    <row r="60" spans="1:10" ht="19.5" customHeight="1">
      <c r="A60" s="100"/>
      <c r="B60" s="100"/>
      <c r="C60" s="100"/>
      <c r="D60" s="96"/>
      <c r="E60" s="100"/>
      <c r="F60" s="100"/>
      <c r="G60" s="100"/>
      <c r="H60" s="100"/>
      <c r="I60" s="100"/>
      <c r="J60" s="100"/>
    </row>
    <row r="61" ht="19.5" customHeight="1">
      <c r="D61" s="102"/>
    </row>
    <row r="62" ht="19.5" customHeight="1">
      <c r="D62" s="102"/>
    </row>
    <row r="63" ht="19.5" customHeight="1">
      <c r="D63" s="102"/>
    </row>
    <row r="64" ht="19.5" customHeight="1">
      <c r="D64" s="102"/>
    </row>
    <row r="65" ht="19.5" customHeight="1">
      <c r="D65" s="102"/>
    </row>
  </sheetData>
  <mergeCells count="10">
    <mergeCell ref="A47:D47"/>
    <mergeCell ref="C49:D49"/>
    <mergeCell ref="C50:D50"/>
    <mergeCell ref="D1:F1"/>
    <mergeCell ref="F2:J2"/>
    <mergeCell ref="A3:J3"/>
    <mergeCell ref="A31:A33"/>
    <mergeCell ref="B31:B33"/>
    <mergeCell ref="D31:D33"/>
    <mergeCell ref="E31:E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7" sqref="H7"/>
    </sheetView>
  </sheetViews>
  <sheetFormatPr defaultColWidth="9.33203125" defaultRowHeight="12.75"/>
  <cols>
    <col min="1" max="1" width="7.33203125" style="23" customWidth="1"/>
    <col min="2" max="4" width="9.33203125" style="23" customWidth="1"/>
    <col min="5" max="5" width="18.66015625" style="23" customWidth="1"/>
    <col min="6" max="7" width="9.33203125" style="23" customWidth="1"/>
    <col min="8" max="8" width="11.33203125" style="23" customWidth="1"/>
    <col min="9" max="16384" width="9.33203125" style="23" customWidth="1"/>
  </cols>
  <sheetData>
    <row r="1" spans="4:9" ht="36.75" customHeight="1">
      <c r="D1" s="276" t="s">
        <v>526</v>
      </c>
      <c r="E1" s="276"/>
      <c r="F1" s="276"/>
      <c r="G1" s="276"/>
      <c r="H1" s="276"/>
      <c r="I1" s="276"/>
    </row>
    <row r="3" spans="1:8" ht="12.75">
      <c r="A3" s="110"/>
      <c r="E3" s="275" t="s">
        <v>416</v>
      </c>
      <c r="F3" s="275"/>
      <c r="G3" s="275"/>
      <c r="H3" s="275"/>
    </row>
    <row r="4" spans="1:8" ht="12.75">
      <c r="A4" s="110"/>
      <c r="E4" s="275" t="s">
        <v>417</v>
      </c>
      <c r="F4" s="275"/>
      <c r="G4" s="275"/>
      <c r="H4" s="275"/>
    </row>
    <row r="5" spans="1:8" ht="12.75">
      <c r="A5" s="110"/>
      <c r="E5" s="275" t="s">
        <v>426</v>
      </c>
      <c r="F5" s="275"/>
      <c r="G5" s="275"/>
      <c r="H5" s="275"/>
    </row>
    <row r="6" ht="12.75">
      <c r="A6" s="111"/>
    </row>
    <row r="7" ht="21" customHeight="1">
      <c r="A7" s="111"/>
    </row>
    <row r="8" spans="1:9" ht="28.5" customHeight="1">
      <c r="A8" s="265" t="s">
        <v>418</v>
      </c>
      <c r="B8" s="265"/>
      <c r="C8" s="265"/>
      <c r="D8" s="265"/>
      <c r="E8" s="265"/>
      <c r="F8" s="265"/>
      <c r="G8" s="265"/>
      <c r="H8" s="265"/>
      <c r="I8" s="265"/>
    </row>
    <row r="9" spans="1:9" ht="38.25" customHeight="1">
      <c r="A9" s="265" t="s">
        <v>419</v>
      </c>
      <c r="B9" s="265"/>
      <c r="C9" s="265"/>
      <c r="D9" s="265"/>
      <c r="E9" s="265"/>
      <c r="F9" s="265"/>
      <c r="G9" s="265"/>
      <c r="H9" s="265"/>
      <c r="I9" s="265"/>
    </row>
    <row r="10" spans="1:9" ht="21.75" customHeight="1">
      <c r="A10" s="265" t="s">
        <v>420</v>
      </c>
      <c r="B10" s="265"/>
      <c r="C10" s="265"/>
      <c r="D10" s="265"/>
      <c r="E10" s="265"/>
      <c r="F10" s="265"/>
      <c r="G10" s="265"/>
      <c r="H10" s="265"/>
      <c r="I10" s="265"/>
    </row>
    <row r="11" spans="1:9" ht="27" customHeight="1" thickBot="1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ht="54.75" customHeight="1" thickBot="1" thickTop="1">
      <c r="A12" s="113" t="s">
        <v>421</v>
      </c>
      <c r="B12" s="266" t="s">
        <v>422</v>
      </c>
      <c r="C12" s="266"/>
      <c r="D12" s="266"/>
      <c r="E12" s="266"/>
      <c r="F12" s="266" t="s">
        <v>423</v>
      </c>
      <c r="G12" s="266"/>
      <c r="H12" s="266"/>
      <c r="I12" s="267"/>
    </row>
    <row r="13" spans="1:9" ht="39.75" customHeight="1" thickBot="1" thickTop="1">
      <c r="A13" s="114" t="s">
        <v>424</v>
      </c>
      <c r="B13" s="268" t="s">
        <v>425</v>
      </c>
      <c r="C13" s="268"/>
      <c r="D13" s="268"/>
      <c r="E13" s="268"/>
      <c r="F13" s="269">
        <f>200000+25830</f>
        <v>225830</v>
      </c>
      <c r="G13" s="269"/>
      <c r="H13" s="269"/>
      <c r="I13" s="270"/>
    </row>
    <row r="14" spans="1:9" ht="39.75" customHeight="1" thickBot="1" thickTop="1">
      <c r="A14" s="271" t="s">
        <v>414</v>
      </c>
      <c r="B14" s="272"/>
      <c r="C14" s="272"/>
      <c r="D14" s="272"/>
      <c r="E14" s="272"/>
      <c r="F14" s="273">
        <f>SUM(F13:I13)</f>
        <v>225830</v>
      </c>
      <c r="G14" s="273"/>
      <c r="H14" s="273"/>
      <c r="I14" s="274"/>
    </row>
    <row r="15" ht="13.5" thickTop="1"/>
  </sheetData>
  <mergeCells count="13">
    <mergeCell ref="E4:H4"/>
    <mergeCell ref="E5:H5"/>
    <mergeCell ref="A8:I8"/>
    <mergeCell ref="D1:I1"/>
    <mergeCell ref="E3:H3"/>
    <mergeCell ref="B13:E13"/>
    <mergeCell ref="F13:I13"/>
    <mergeCell ref="A14:E14"/>
    <mergeCell ref="F14:I14"/>
    <mergeCell ref="A9:I9"/>
    <mergeCell ref="A10:I10"/>
    <mergeCell ref="B12:E12"/>
    <mergeCell ref="F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C91">
      <selection activeCell="C2" sqref="C2"/>
    </sheetView>
  </sheetViews>
  <sheetFormatPr defaultColWidth="9.33203125" defaultRowHeight="19.5" customHeight="1"/>
  <cols>
    <col min="1" max="1" width="20.33203125" style="115" customWidth="1"/>
    <col min="2" max="2" width="17" style="115" customWidth="1"/>
    <col min="3" max="3" width="53.33203125" style="115" customWidth="1"/>
    <col min="4" max="4" width="6.33203125" style="115" customWidth="1"/>
    <col min="5" max="5" width="11" style="115" customWidth="1"/>
    <col min="6" max="6" width="15.16015625" style="115" customWidth="1"/>
    <col min="7" max="7" width="14.5" style="115" customWidth="1"/>
    <col min="8" max="8" width="14.16015625" style="115" customWidth="1"/>
    <col min="9" max="9" width="16.33203125" style="115" customWidth="1"/>
    <col min="10" max="10" width="18.16015625" style="115" customWidth="1"/>
    <col min="11" max="11" width="13.16015625" style="115" bestFit="1" customWidth="1"/>
    <col min="12" max="16384" width="9.33203125" style="115" customWidth="1"/>
  </cols>
  <sheetData>
    <row r="1" ht="19.5" customHeight="1">
      <c r="C1" s="116" t="s">
        <v>527</v>
      </c>
    </row>
    <row r="2" spans="4:9" ht="27" customHeight="1">
      <c r="D2" s="329" t="s">
        <v>427</v>
      </c>
      <c r="E2" s="330"/>
      <c r="F2" s="330"/>
      <c r="G2" s="330"/>
      <c r="H2" s="330"/>
      <c r="I2" s="331"/>
    </row>
    <row r="3" spans="1:9" ht="32.25" customHeight="1">
      <c r="A3" s="332" t="s">
        <v>428</v>
      </c>
      <c r="B3" s="333"/>
      <c r="C3" s="333"/>
      <c r="D3" s="333"/>
      <c r="E3" s="333"/>
      <c r="F3" s="333"/>
      <c r="G3" s="333"/>
      <c r="H3" s="333"/>
      <c r="I3" s="334"/>
    </row>
    <row r="4" ht="16.5" customHeight="1" thickBot="1"/>
    <row r="5" spans="1:10" ht="73.5" customHeight="1" thickBot="1" thickTop="1">
      <c r="A5" s="117" t="s">
        <v>429</v>
      </c>
      <c r="B5" s="118" t="s">
        <v>430</v>
      </c>
      <c r="C5" s="119" t="s">
        <v>431</v>
      </c>
      <c r="D5" s="119" t="s">
        <v>0</v>
      </c>
      <c r="E5" s="119" t="s">
        <v>1</v>
      </c>
      <c r="F5" s="120" t="s">
        <v>432</v>
      </c>
      <c r="G5" s="120" t="s">
        <v>433</v>
      </c>
      <c r="H5" s="120" t="s">
        <v>434</v>
      </c>
      <c r="I5" s="121" t="s">
        <v>435</v>
      </c>
      <c r="J5" s="122"/>
    </row>
    <row r="6" spans="1:12" ht="24" customHeight="1" thickTop="1">
      <c r="A6" s="335" t="s">
        <v>436</v>
      </c>
      <c r="B6" s="336">
        <v>19580.35</v>
      </c>
      <c r="C6" s="123" t="s">
        <v>437</v>
      </c>
      <c r="D6" s="124" t="s">
        <v>205</v>
      </c>
      <c r="E6" s="124" t="s">
        <v>208</v>
      </c>
      <c r="F6" s="124"/>
      <c r="G6" s="124" t="s">
        <v>168</v>
      </c>
      <c r="H6" s="125">
        <v>10000</v>
      </c>
      <c r="I6" s="337">
        <f>SUM(H6:H11)</f>
        <v>19580.35</v>
      </c>
      <c r="J6" s="126"/>
      <c r="L6" s="127"/>
    </row>
    <row r="7" spans="1:10" ht="28.5" customHeight="1">
      <c r="A7" s="301"/>
      <c r="B7" s="304"/>
      <c r="C7" s="128" t="s">
        <v>438</v>
      </c>
      <c r="D7" s="129" t="s">
        <v>157</v>
      </c>
      <c r="E7" s="129" t="s">
        <v>159</v>
      </c>
      <c r="F7" s="129" t="s">
        <v>150</v>
      </c>
      <c r="G7" s="130"/>
      <c r="H7" s="131">
        <f>2000+454</f>
        <v>2454</v>
      </c>
      <c r="I7" s="307"/>
      <c r="J7" s="122"/>
    </row>
    <row r="8" spans="1:10" ht="24" customHeight="1">
      <c r="A8" s="301"/>
      <c r="B8" s="304"/>
      <c r="C8" s="128" t="s">
        <v>438</v>
      </c>
      <c r="D8" s="129" t="s">
        <v>157</v>
      </c>
      <c r="E8" s="129" t="s">
        <v>159</v>
      </c>
      <c r="F8" s="129" t="s">
        <v>164</v>
      </c>
      <c r="G8" s="130"/>
      <c r="H8" s="131">
        <f>2000-454</f>
        <v>1546</v>
      </c>
      <c r="I8" s="307"/>
      <c r="J8" s="122"/>
    </row>
    <row r="9" spans="1:10" ht="34.5" customHeight="1">
      <c r="A9" s="301"/>
      <c r="B9" s="304"/>
      <c r="C9" s="128" t="s">
        <v>439</v>
      </c>
      <c r="D9" s="132" t="s">
        <v>211</v>
      </c>
      <c r="E9" s="132" t="s">
        <v>214</v>
      </c>
      <c r="F9" s="129" t="s">
        <v>164</v>
      </c>
      <c r="G9" s="130"/>
      <c r="H9" s="131">
        <v>500</v>
      </c>
      <c r="I9" s="307"/>
      <c r="J9" s="122"/>
    </row>
    <row r="10" spans="1:10" ht="19.5" customHeight="1">
      <c r="A10" s="301"/>
      <c r="B10" s="304"/>
      <c r="C10" s="128" t="s">
        <v>440</v>
      </c>
      <c r="D10" s="129" t="s">
        <v>205</v>
      </c>
      <c r="E10" s="129" t="s">
        <v>208</v>
      </c>
      <c r="F10" s="129" t="s">
        <v>150</v>
      </c>
      <c r="G10" s="130"/>
      <c r="H10" s="131">
        <v>300</v>
      </c>
      <c r="I10" s="307"/>
      <c r="J10" s="122"/>
    </row>
    <row r="11" spans="1:10" ht="28.5" customHeight="1" thickBot="1">
      <c r="A11" s="302"/>
      <c r="B11" s="305"/>
      <c r="C11" s="133" t="s">
        <v>441</v>
      </c>
      <c r="D11" s="134" t="s">
        <v>205</v>
      </c>
      <c r="E11" s="134" t="s">
        <v>208</v>
      </c>
      <c r="F11" s="129" t="s">
        <v>150</v>
      </c>
      <c r="G11" s="135"/>
      <c r="H11" s="136">
        <v>4780.35</v>
      </c>
      <c r="I11" s="308"/>
      <c r="J11" s="122"/>
    </row>
    <row r="12" spans="1:10" ht="23.25" customHeight="1">
      <c r="A12" s="277" t="s">
        <v>442</v>
      </c>
      <c r="B12" s="280">
        <v>10327.85</v>
      </c>
      <c r="C12" s="139" t="s">
        <v>443</v>
      </c>
      <c r="D12" s="140" t="s">
        <v>205</v>
      </c>
      <c r="E12" s="140" t="s">
        <v>208</v>
      </c>
      <c r="F12" s="141" t="s">
        <v>162</v>
      </c>
      <c r="G12" s="141"/>
      <c r="H12" s="142">
        <v>3327.85</v>
      </c>
      <c r="I12" s="283">
        <f>H12+H13</f>
        <v>10327.85</v>
      </c>
      <c r="J12" s="122"/>
    </row>
    <row r="13" spans="1:10" ht="19.5" customHeight="1" thickBot="1">
      <c r="A13" s="278"/>
      <c r="B13" s="281"/>
      <c r="C13" s="145" t="s">
        <v>444</v>
      </c>
      <c r="D13" s="129" t="s">
        <v>205</v>
      </c>
      <c r="E13" s="129" t="s">
        <v>208</v>
      </c>
      <c r="F13" s="134" t="s">
        <v>162</v>
      </c>
      <c r="G13" s="146"/>
      <c r="H13" s="142">
        <v>7000</v>
      </c>
      <c r="I13" s="284"/>
      <c r="J13" s="122"/>
    </row>
    <row r="14" spans="1:10" ht="32.25" customHeight="1">
      <c r="A14" s="309" t="s">
        <v>445</v>
      </c>
      <c r="B14" s="311">
        <v>14539.64</v>
      </c>
      <c r="C14" s="139" t="s">
        <v>446</v>
      </c>
      <c r="D14" s="141" t="s">
        <v>211</v>
      </c>
      <c r="E14" s="141" t="s">
        <v>214</v>
      </c>
      <c r="F14" s="148"/>
      <c r="G14" s="141" t="s">
        <v>155</v>
      </c>
      <c r="H14" s="149">
        <v>10439.64</v>
      </c>
      <c r="I14" s="315">
        <f>SUM(H14:H18)</f>
        <v>14539.64</v>
      </c>
      <c r="J14" s="122"/>
    </row>
    <row r="15" spans="1:10" ht="30" customHeight="1">
      <c r="A15" s="278"/>
      <c r="B15" s="287"/>
      <c r="C15" s="128" t="s">
        <v>447</v>
      </c>
      <c r="D15" s="129" t="s">
        <v>194</v>
      </c>
      <c r="E15" s="129" t="s">
        <v>275</v>
      </c>
      <c r="F15" s="129" t="s">
        <v>150</v>
      </c>
      <c r="G15" s="129"/>
      <c r="H15" s="131">
        <v>300</v>
      </c>
      <c r="I15" s="290"/>
      <c r="J15" s="122"/>
    </row>
    <row r="16" spans="1:10" ht="28.5" customHeight="1">
      <c r="A16" s="278"/>
      <c r="B16" s="287"/>
      <c r="C16" s="128" t="s">
        <v>448</v>
      </c>
      <c r="D16" s="129" t="s">
        <v>205</v>
      </c>
      <c r="E16" s="129" t="s">
        <v>208</v>
      </c>
      <c r="F16" s="129" t="s">
        <v>150</v>
      </c>
      <c r="G16" s="129"/>
      <c r="H16" s="131">
        <v>300</v>
      </c>
      <c r="I16" s="290"/>
      <c r="J16" s="122"/>
    </row>
    <row r="17" spans="1:10" ht="26.25" customHeight="1">
      <c r="A17" s="278"/>
      <c r="B17" s="287"/>
      <c r="C17" s="128" t="s">
        <v>449</v>
      </c>
      <c r="D17" s="129" t="s">
        <v>211</v>
      </c>
      <c r="E17" s="129" t="s">
        <v>214</v>
      </c>
      <c r="F17" s="129" t="s">
        <v>164</v>
      </c>
      <c r="G17" s="129"/>
      <c r="H17" s="131">
        <v>3000</v>
      </c>
      <c r="I17" s="290"/>
      <c r="J17" s="122"/>
    </row>
    <row r="18" spans="1:10" ht="28.5" customHeight="1" thickBot="1">
      <c r="A18" s="302"/>
      <c r="B18" s="305"/>
      <c r="C18" s="133" t="s">
        <v>450</v>
      </c>
      <c r="D18" s="150" t="s">
        <v>211</v>
      </c>
      <c r="E18" s="150" t="s">
        <v>214</v>
      </c>
      <c r="F18" s="150" t="s">
        <v>150</v>
      </c>
      <c r="G18" s="135"/>
      <c r="H18" s="136">
        <v>500</v>
      </c>
      <c r="I18" s="320"/>
      <c r="J18" s="122"/>
    </row>
    <row r="19" spans="1:10" ht="32.25" customHeight="1" thickBot="1">
      <c r="A19" s="143" t="s">
        <v>451</v>
      </c>
      <c r="B19" s="151">
        <v>8423.58</v>
      </c>
      <c r="C19" s="152" t="s">
        <v>452</v>
      </c>
      <c r="D19" s="153" t="s">
        <v>205</v>
      </c>
      <c r="E19" s="153" t="s">
        <v>208</v>
      </c>
      <c r="F19" s="153" t="s">
        <v>162</v>
      </c>
      <c r="G19" s="154"/>
      <c r="H19" s="144">
        <v>8423.58</v>
      </c>
      <c r="I19" s="147">
        <f>H19</f>
        <v>8423.58</v>
      </c>
      <c r="J19" s="122"/>
    </row>
    <row r="20" spans="1:10" ht="27" customHeight="1" thickBot="1">
      <c r="A20" s="155" t="s">
        <v>453</v>
      </c>
      <c r="B20" s="156">
        <v>8782.03</v>
      </c>
      <c r="C20" s="157" t="s">
        <v>452</v>
      </c>
      <c r="D20" s="158" t="s">
        <v>205</v>
      </c>
      <c r="E20" s="158" t="s">
        <v>208</v>
      </c>
      <c r="F20" s="158" t="s">
        <v>162</v>
      </c>
      <c r="G20" s="159"/>
      <c r="H20" s="160">
        <v>8782.03</v>
      </c>
      <c r="I20" s="161">
        <f>SUM(H20:H20)</f>
        <v>8782.03</v>
      </c>
      <c r="J20" s="122"/>
    </row>
    <row r="21" spans="1:10" ht="27" customHeight="1" thickTop="1">
      <c r="A21" s="321" t="s">
        <v>454</v>
      </c>
      <c r="B21" s="322">
        <v>20902.14</v>
      </c>
      <c r="C21" s="123" t="s">
        <v>455</v>
      </c>
      <c r="D21" s="124" t="s">
        <v>205</v>
      </c>
      <c r="E21" s="124" t="s">
        <v>208</v>
      </c>
      <c r="F21" s="162"/>
      <c r="G21" s="124" t="s">
        <v>155</v>
      </c>
      <c r="H21" s="125">
        <v>3900</v>
      </c>
      <c r="I21" s="323">
        <f>SUM(H21:H30)</f>
        <v>20902.14</v>
      </c>
      <c r="J21" s="122"/>
    </row>
    <row r="22" spans="1:10" ht="19.5" customHeight="1">
      <c r="A22" s="278"/>
      <c r="B22" s="281"/>
      <c r="C22" s="128" t="s">
        <v>444</v>
      </c>
      <c r="D22" s="129" t="s">
        <v>205</v>
      </c>
      <c r="E22" s="129" t="s">
        <v>208</v>
      </c>
      <c r="F22" s="129" t="s">
        <v>162</v>
      </c>
      <c r="G22" s="130"/>
      <c r="H22" s="131">
        <v>700</v>
      </c>
      <c r="I22" s="324"/>
      <c r="J22" s="122"/>
    </row>
    <row r="23" spans="1:10" ht="22.5" customHeight="1">
      <c r="A23" s="278"/>
      <c r="B23" s="281"/>
      <c r="C23" s="128" t="s">
        <v>456</v>
      </c>
      <c r="D23" s="129" t="s">
        <v>194</v>
      </c>
      <c r="E23" s="129" t="s">
        <v>275</v>
      </c>
      <c r="F23" s="129" t="s">
        <v>150</v>
      </c>
      <c r="G23" s="130"/>
      <c r="H23" s="131">
        <v>3000</v>
      </c>
      <c r="I23" s="324"/>
      <c r="J23" s="122"/>
    </row>
    <row r="24" spans="1:10" ht="23.25" customHeight="1">
      <c r="A24" s="278"/>
      <c r="B24" s="281"/>
      <c r="C24" s="128" t="s">
        <v>457</v>
      </c>
      <c r="D24" s="129" t="s">
        <v>211</v>
      </c>
      <c r="E24" s="129" t="s">
        <v>214</v>
      </c>
      <c r="F24" s="129" t="s">
        <v>150</v>
      </c>
      <c r="G24" s="130"/>
      <c r="H24" s="131">
        <v>2000</v>
      </c>
      <c r="I24" s="324"/>
      <c r="J24" s="122"/>
    </row>
    <row r="25" spans="1:10" ht="24" customHeight="1">
      <c r="A25" s="278"/>
      <c r="B25" s="281"/>
      <c r="C25" s="128" t="s">
        <v>438</v>
      </c>
      <c r="D25" s="129" t="s">
        <v>157</v>
      </c>
      <c r="E25" s="129" t="s">
        <v>159</v>
      </c>
      <c r="F25" s="129" t="s">
        <v>150</v>
      </c>
      <c r="G25" s="130"/>
      <c r="H25" s="131">
        <f>2400+641</f>
        <v>3041</v>
      </c>
      <c r="I25" s="324"/>
      <c r="J25" s="122"/>
    </row>
    <row r="26" spans="1:10" ht="19.5" customHeight="1">
      <c r="A26" s="278"/>
      <c r="B26" s="281"/>
      <c r="C26" s="128" t="s">
        <v>438</v>
      </c>
      <c r="D26" s="129" t="s">
        <v>157</v>
      </c>
      <c r="E26" s="129" t="s">
        <v>159</v>
      </c>
      <c r="F26" s="129" t="s">
        <v>164</v>
      </c>
      <c r="G26" s="130"/>
      <c r="H26" s="131">
        <f>2400-641</f>
        <v>1759</v>
      </c>
      <c r="I26" s="324"/>
      <c r="J26" s="122"/>
    </row>
    <row r="27" spans="1:10" ht="27.75" customHeight="1">
      <c r="A27" s="278"/>
      <c r="B27" s="281"/>
      <c r="C27" s="128" t="s">
        <v>458</v>
      </c>
      <c r="D27" s="129" t="s">
        <v>205</v>
      </c>
      <c r="E27" s="129" t="s">
        <v>208</v>
      </c>
      <c r="F27" s="129" t="s">
        <v>150</v>
      </c>
      <c r="G27" s="130"/>
      <c r="H27" s="131">
        <v>2500</v>
      </c>
      <c r="I27" s="324"/>
      <c r="J27" s="122"/>
    </row>
    <row r="28" spans="1:10" ht="22.5" customHeight="1">
      <c r="A28" s="278"/>
      <c r="B28" s="281"/>
      <c r="C28" s="128" t="s">
        <v>459</v>
      </c>
      <c r="D28" s="129" t="s">
        <v>211</v>
      </c>
      <c r="E28" s="129" t="s">
        <v>214</v>
      </c>
      <c r="F28" s="129" t="s">
        <v>164</v>
      </c>
      <c r="G28" s="130"/>
      <c r="H28" s="131">
        <v>1000</v>
      </c>
      <c r="I28" s="324"/>
      <c r="J28" s="122"/>
    </row>
    <row r="29" spans="1:10" ht="18.75" customHeight="1">
      <c r="A29" s="278"/>
      <c r="B29" s="281"/>
      <c r="C29" s="128" t="s">
        <v>460</v>
      </c>
      <c r="D29" s="129" t="s">
        <v>211</v>
      </c>
      <c r="E29" s="129" t="s">
        <v>214</v>
      </c>
      <c r="F29" s="129" t="s">
        <v>150</v>
      </c>
      <c r="G29" s="130"/>
      <c r="H29" s="131">
        <v>200</v>
      </c>
      <c r="I29" s="324"/>
      <c r="J29" s="122"/>
    </row>
    <row r="30" spans="1:10" ht="16.5" customHeight="1" thickBot="1">
      <c r="A30" s="279"/>
      <c r="B30" s="282"/>
      <c r="C30" s="133" t="s">
        <v>452</v>
      </c>
      <c r="D30" s="150" t="s">
        <v>205</v>
      </c>
      <c r="E30" s="150" t="s">
        <v>208</v>
      </c>
      <c r="F30" s="150" t="s">
        <v>162</v>
      </c>
      <c r="G30" s="150"/>
      <c r="H30" s="136">
        <v>2802.14</v>
      </c>
      <c r="I30" s="325"/>
      <c r="J30" s="122"/>
    </row>
    <row r="31" spans="1:10" ht="16.5" customHeight="1" thickBot="1">
      <c r="A31" s="163" t="s">
        <v>461</v>
      </c>
      <c r="B31" s="164">
        <v>8423.58</v>
      </c>
      <c r="C31" s="165" t="s">
        <v>462</v>
      </c>
      <c r="D31" s="166" t="s">
        <v>205</v>
      </c>
      <c r="E31" s="166" t="s">
        <v>208</v>
      </c>
      <c r="F31" s="167" t="s">
        <v>162</v>
      </c>
      <c r="G31" s="168"/>
      <c r="H31" s="169">
        <v>8423.58</v>
      </c>
      <c r="I31" s="198">
        <f>H31</f>
        <v>8423.58</v>
      </c>
      <c r="J31" s="122"/>
    </row>
    <row r="32" spans="1:10" ht="19.5" customHeight="1">
      <c r="A32" s="300" t="s">
        <v>463</v>
      </c>
      <c r="B32" s="303">
        <v>10439.87</v>
      </c>
      <c r="C32" s="145" t="s">
        <v>464</v>
      </c>
      <c r="D32" s="134" t="s">
        <v>205</v>
      </c>
      <c r="E32" s="134" t="s">
        <v>208</v>
      </c>
      <c r="F32" s="134" t="s">
        <v>150</v>
      </c>
      <c r="G32" s="146"/>
      <c r="H32" s="142">
        <v>1500</v>
      </c>
      <c r="I32" s="326">
        <f>SUM(H32:H34)</f>
        <v>10439.869999999999</v>
      </c>
      <c r="J32" s="122"/>
    </row>
    <row r="33" spans="1:10" ht="29.25" customHeight="1">
      <c r="A33" s="278"/>
      <c r="B33" s="287"/>
      <c r="C33" s="152" t="s">
        <v>465</v>
      </c>
      <c r="D33" s="153" t="s">
        <v>211</v>
      </c>
      <c r="E33" s="153" t="s">
        <v>214</v>
      </c>
      <c r="F33" s="153" t="s">
        <v>150</v>
      </c>
      <c r="G33" s="154"/>
      <c r="H33" s="144">
        <v>1500</v>
      </c>
      <c r="I33" s="327"/>
      <c r="J33" s="122"/>
    </row>
    <row r="34" spans="1:10" ht="24.75" customHeight="1" thickBot="1">
      <c r="A34" s="302"/>
      <c r="B34" s="305"/>
      <c r="C34" s="133" t="s">
        <v>466</v>
      </c>
      <c r="D34" s="150" t="s">
        <v>205</v>
      </c>
      <c r="E34" s="150" t="s">
        <v>208</v>
      </c>
      <c r="F34" s="135"/>
      <c r="G34" s="150" t="s">
        <v>155</v>
      </c>
      <c r="H34" s="136">
        <v>7439.87</v>
      </c>
      <c r="I34" s="328"/>
      <c r="J34" s="122"/>
    </row>
    <row r="35" spans="1:10" ht="17.25" customHeight="1" thickBot="1">
      <c r="A35" s="137" t="s">
        <v>467</v>
      </c>
      <c r="B35" s="170">
        <v>8804.44</v>
      </c>
      <c r="C35" s="133" t="s">
        <v>468</v>
      </c>
      <c r="D35" s="141" t="s">
        <v>205</v>
      </c>
      <c r="E35" s="141" t="s">
        <v>208</v>
      </c>
      <c r="F35" s="171" t="s">
        <v>162</v>
      </c>
      <c r="G35" s="141"/>
      <c r="H35" s="149">
        <v>8804.44</v>
      </c>
      <c r="I35" s="199">
        <f>SUM(H35:H35)</f>
        <v>8804.44</v>
      </c>
      <c r="J35" s="122"/>
    </row>
    <row r="36" spans="1:10" ht="21.75" customHeight="1">
      <c r="A36" s="277" t="s">
        <v>469</v>
      </c>
      <c r="B36" s="280">
        <v>10484.67</v>
      </c>
      <c r="C36" s="172" t="s">
        <v>470</v>
      </c>
      <c r="D36" s="140" t="s">
        <v>205</v>
      </c>
      <c r="E36" s="140" t="s">
        <v>208</v>
      </c>
      <c r="F36" s="140" t="s">
        <v>162</v>
      </c>
      <c r="G36" s="173"/>
      <c r="H36" s="138">
        <v>6000</v>
      </c>
      <c r="I36" s="283">
        <f>SUM(H36:H39)</f>
        <v>10484.67</v>
      </c>
      <c r="J36" s="122"/>
    </row>
    <row r="37" spans="1:10" ht="25.5" customHeight="1">
      <c r="A37" s="278"/>
      <c r="B37" s="281"/>
      <c r="C37" s="128" t="s">
        <v>464</v>
      </c>
      <c r="D37" s="132" t="s">
        <v>205</v>
      </c>
      <c r="E37" s="132" t="s">
        <v>208</v>
      </c>
      <c r="F37" s="132" t="s">
        <v>150</v>
      </c>
      <c r="G37" s="174"/>
      <c r="H37" s="175">
        <v>2484.67</v>
      </c>
      <c r="I37" s="284"/>
      <c r="J37" s="122"/>
    </row>
    <row r="38" spans="1:10" ht="23.25" customHeight="1">
      <c r="A38" s="278"/>
      <c r="B38" s="281"/>
      <c r="C38" s="128" t="s">
        <v>471</v>
      </c>
      <c r="D38" s="129" t="s">
        <v>157</v>
      </c>
      <c r="E38" s="129" t="s">
        <v>159</v>
      </c>
      <c r="F38" s="129" t="s">
        <v>150</v>
      </c>
      <c r="G38" s="174"/>
      <c r="H38" s="176">
        <f>1000+224</f>
        <v>1224</v>
      </c>
      <c r="I38" s="284"/>
      <c r="J38" s="122"/>
    </row>
    <row r="39" spans="1:10" ht="22.5" customHeight="1" thickBot="1">
      <c r="A39" s="278"/>
      <c r="B39" s="281"/>
      <c r="C39" s="177" t="s">
        <v>471</v>
      </c>
      <c r="D39" s="132" t="s">
        <v>157</v>
      </c>
      <c r="E39" s="132" t="s">
        <v>159</v>
      </c>
      <c r="F39" s="132" t="s">
        <v>164</v>
      </c>
      <c r="G39" s="174"/>
      <c r="H39" s="176">
        <f>1000-224</f>
        <v>776</v>
      </c>
      <c r="I39" s="284"/>
      <c r="J39" s="122"/>
    </row>
    <row r="40" spans="1:10" ht="27" customHeight="1">
      <c r="A40" s="309" t="s">
        <v>472</v>
      </c>
      <c r="B40" s="311">
        <v>14046.77</v>
      </c>
      <c r="C40" s="139" t="s">
        <v>471</v>
      </c>
      <c r="D40" s="141" t="s">
        <v>157</v>
      </c>
      <c r="E40" s="141" t="s">
        <v>159</v>
      </c>
      <c r="F40" s="141" t="s">
        <v>150</v>
      </c>
      <c r="G40" s="148"/>
      <c r="H40" s="149">
        <f>1500+319</f>
        <v>1819</v>
      </c>
      <c r="I40" s="315">
        <f>SUM(H40:H42)</f>
        <v>14046.77</v>
      </c>
      <c r="J40" s="122"/>
    </row>
    <row r="41" spans="1:10" ht="20.25" customHeight="1">
      <c r="A41" s="301"/>
      <c r="B41" s="304"/>
      <c r="C41" s="128" t="s">
        <v>471</v>
      </c>
      <c r="D41" s="129" t="s">
        <v>157</v>
      </c>
      <c r="E41" s="129" t="s">
        <v>159</v>
      </c>
      <c r="F41" s="129" t="s">
        <v>164</v>
      </c>
      <c r="G41" s="130"/>
      <c r="H41" s="131">
        <f>1500-319</f>
        <v>1181</v>
      </c>
      <c r="I41" s="317"/>
      <c r="J41" s="122"/>
    </row>
    <row r="42" spans="1:10" ht="24" customHeight="1" thickBot="1">
      <c r="A42" s="295"/>
      <c r="B42" s="297"/>
      <c r="C42" s="178" t="s">
        <v>473</v>
      </c>
      <c r="D42" s="179" t="s">
        <v>205</v>
      </c>
      <c r="E42" s="179" t="s">
        <v>208</v>
      </c>
      <c r="F42" s="179" t="s">
        <v>162</v>
      </c>
      <c r="G42" s="179"/>
      <c r="H42" s="180">
        <v>11046.77</v>
      </c>
      <c r="I42" s="299"/>
      <c r="J42" s="122"/>
    </row>
    <row r="43" spans="1:10" ht="26.25" customHeight="1" thickTop="1">
      <c r="A43" s="294" t="s">
        <v>474</v>
      </c>
      <c r="B43" s="296">
        <v>17116.01</v>
      </c>
      <c r="C43" s="123" t="s">
        <v>471</v>
      </c>
      <c r="D43" s="124" t="s">
        <v>157</v>
      </c>
      <c r="E43" s="124" t="s">
        <v>159</v>
      </c>
      <c r="F43" s="124" t="s">
        <v>150</v>
      </c>
      <c r="G43" s="162"/>
      <c r="H43" s="125">
        <v>2000</v>
      </c>
      <c r="I43" s="298">
        <f>SUM(H43:H49)</f>
        <v>17116.010000000002</v>
      </c>
      <c r="J43" s="122"/>
    </row>
    <row r="44" spans="1:10" ht="19.5" customHeight="1">
      <c r="A44" s="301"/>
      <c r="B44" s="304"/>
      <c r="C44" s="128" t="s">
        <v>471</v>
      </c>
      <c r="D44" s="129" t="s">
        <v>157</v>
      </c>
      <c r="E44" s="129" t="s">
        <v>159</v>
      </c>
      <c r="F44" s="129" t="s">
        <v>164</v>
      </c>
      <c r="G44" s="181"/>
      <c r="H44" s="131">
        <v>1500</v>
      </c>
      <c r="I44" s="317"/>
      <c r="J44" s="122"/>
    </row>
    <row r="45" spans="1:10" ht="19.5" customHeight="1">
      <c r="A45" s="301"/>
      <c r="B45" s="304"/>
      <c r="C45" s="145" t="s">
        <v>390</v>
      </c>
      <c r="D45" s="129" t="s">
        <v>137</v>
      </c>
      <c r="E45" s="129" t="s">
        <v>204</v>
      </c>
      <c r="F45" s="129"/>
      <c r="G45" s="181" t="s">
        <v>168</v>
      </c>
      <c r="H45" s="131">
        <v>3359</v>
      </c>
      <c r="I45" s="317"/>
      <c r="J45" s="122"/>
    </row>
    <row r="46" spans="1:10" ht="18.75" customHeight="1">
      <c r="A46" s="301"/>
      <c r="B46" s="304"/>
      <c r="C46" s="128" t="s">
        <v>475</v>
      </c>
      <c r="D46" s="129" t="s">
        <v>211</v>
      </c>
      <c r="E46" s="129" t="s">
        <v>214</v>
      </c>
      <c r="F46" s="129" t="s">
        <v>150</v>
      </c>
      <c r="G46" s="181"/>
      <c r="H46" s="131">
        <v>1500</v>
      </c>
      <c r="I46" s="317"/>
      <c r="J46" s="122"/>
    </row>
    <row r="47" spans="1:10" ht="16.5" customHeight="1">
      <c r="A47" s="301"/>
      <c r="B47" s="304"/>
      <c r="C47" s="128" t="s">
        <v>476</v>
      </c>
      <c r="D47" s="129" t="s">
        <v>137</v>
      </c>
      <c r="E47" s="129" t="s">
        <v>477</v>
      </c>
      <c r="F47" s="129" t="s">
        <v>150</v>
      </c>
      <c r="G47" s="181"/>
      <c r="H47" s="131">
        <v>2141</v>
      </c>
      <c r="I47" s="317"/>
      <c r="J47" s="122"/>
    </row>
    <row r="48" spans="1:10" ht="19.5" customHeight="1">
      <c r="A48" s="301"/>
      <c r="B48" s="304"/>
      <c r="C48" s="128" t="s">
        <v>478</v>
      </c>
      <c r="D48" s="129" t="s">
        <v>211</v>
      </c>
      <c r="E48" s="129" t="s">
        <v>214</v>
      </c>
      <c r="F48" s="129" t="s">
        <v>150</v>
      </c>
      <c r="G48" s="130"/>
      <c r="H48" s="131">
        <v>1000</v>
      </c>
      <c r="I48" s="317"/>
      <c r="J48" s="122"/>
    </row>
    <row r="49" spans="1:10" ht="19.5" customHeight="1" thickBot="1">
      <c r="A49" s="302"/>
      <c r="B49" s="305"/>
      <c r="C49" s="133" t="s">
        <v>479</v>
      </c>
      <c r="D49" s="150" t="s">
        <v>205</v>
      </c>
      <c r="E49" s="150" t="s">
        <v>208</v>
      </c>
      <c r="F49" s="150"/>
      <c r="G49" s="150" t="s">
        <v>155</v>
      </c>
      <c r="H49" s="136">
        <v>5616.01</v>
      </c>
      <c r="I49" s="320"/>
      <c r="J49" s="122"/>
    </row>
    <row r="50" spans="1:10" ht="15.75" customHeight="1">
      <c r="A50" s="277" t="s">
        <v>480</v>
      </c>
      <c r="B50" s="280">
        <v>17877.71</v>
      </c>
      <c r="C50" s="139" t="s">
        <v>481</v>
      </c>
      <c r="D50" s="141" t="s">
        <v>205</v>
      </c>
      <c r="E50" s="141" t="s">
        <v>208</v>
      </c>
      <c r="F50" s="141" t="s">
        <v>162</v>
      </c>
      <c r="G50" s="141"/>
      <c r="H50" s="149">
        <v>8000</v>
      </c>
      <c r="I50" s="283">
        <f>SUM(H50:H53)</f>
        <v>17877.71</v>
      </c>
      <c r="J50" s="122"/>
    </row>
    <row r="51" spans="1:10" ht="15.75" customHeight="1">
      <c r="A51" s="278"/>
      <c r="B51" s="281"/>
      <c r="C51" s="128" t="s">
        <v>438</v>
      </c>
      <c r="D51" s="129" t="s">
        <v>157</v>
      </c>
      <c r="E51" s="129" t="s">
        <v>159</v>
      </c>
      <c r="F51" s="129" t="s">
        <v>150</v>
      </c>
      <c r="G51" s="129"/>
      <c r="H51" s="131">
        <f>1477.71+321</f>
        <v>1798.71</v>
      </c>
      <c r="I51" s="284"/>
      <c r="J51" s="122"/>
    </row>
    <row r="52" spans="1:10" ht="15.75" customHeight="1">
      <c r="A52" s="278"/>
      <c r="B52" s="281"/>
      <c r="C52" s="128" t="s">
        <v>438</v>
      </c>
      <c r="D52" s="129" t="s">
        <v>157</v>
      </c>
      <c r="E52" s="129" t="s">
        <v>159</v>
      </c>
      <c r="F52" s="129" t="s">
        <v>164</v>
      </c>
      <c r="G52" s="129"/>
      <c r="H52" s="131">
        <f>1400-321</f>
        <v>1079</v>
      </c>
      <c r="I52" s="284"/>
      <c r="J52" s="122"/>
    </row>
    <row r="53" spans="1:10" ht="15.75" customHeight="1" thickBot="1">
      <c r="A53" s="279"/>
      <c r="B53" s="282"/>
      <c r="C53" s="133" t="s">
        <v>482</v>
      </c>
      <c r="D53" s="150" t="s">
        <v>205</v>
      </c>
      <c r="E53" s="150" t="s">
        <v>208</v>
      </c>
      <c r="F53" s="150"/>
      <c r="G53" s="150" t="s">
        <v>168</v>
      </c>
      <c r="H53" s="136">
        <v>7000</v>
      </c>
      <c r="I53" s="285"/>
      <c r="J53" s="122"/>
    </row>
    <row r="54" spans="1:10" ht="15.75" customHeight="1">
      <c r="A54" s="277" t="s">
        <v>483</v>
      </c>
      <c r="B54" s="286">
        <v>7460.25</v>
      </c>
      <c r="C54" s="139" t="s">
        <v>484</v>
      </c>
      <c r="D54" s="182" t="s">
        <v>211</v>
      </c>
      <c r="E54" s="182" t="s">
        <v>214</v>
      </c>
      <c r="F54" s="182"/>
      <c r="G54" s="182" t="s">
        <v>168</v>
      </c>
      <c r="H54" s="149">
        <v>5500</v>
      </c>
      <c r="I54" s="289">
        <f>SUM(H54:H56)</f>
        <v>7460.25</v>
      </c>
      <c r="J54" s="122"/>
    </row>
    <row r="55" spans="1:10" ht="15.75" customHeight="1">
      <c r="A55" s="278"/>
      <c r="B55" s="287"/>
      <c r="C55" s="128" t="s">
        <v>485</v>
      </c>
      <c r="D55" s="134" t="s">
        <v>211</v>
      </c>
      <c r="E55" s="134" t="s">
        <v>214</v>
      </c>
      <c r="F55" s="134" t="s">
        <v>150</v>
      </c>
      <c r="G55" s="134"/>
      <c r="H55" s="142">
        <v>1000</v>
      </c>
      <c r="I55" s="290"/>
      <c r="J55" s="122"/>
    </row>
    <row r="56" spans="1:10" ht="15.75" customHeight="1" thickBot="1">
      <c r="A56" s="279"/>
      <c r="B56" s="288"/>
      <c r="C56" s="152" t="s">
        <v>486</v>
      </c>
      <c r="D56" s="129" t="s">
        <v>211</v>
      </c>
      <c r="E56" s="129" t="s">
        <v>214</v>
      </c>
      <c r="F56" s="129" t="s">
        <v>150</v>
      </c>
      <c r="G56" s="129"/>
      <c r="H56" s="131">
        <v>960.25</v>
      </c>
      <c r="I56" s="291"/>
      <c r="J56" s="122"/>
    </row>
    <row r="57" spans="1:10" ht="26.25" customHeight="1">
      <c r="A57" s="309" t="s">
        <v>487</v>
      </c>
      <c r="B57" s="318">
        <v>8311.57</v>
      </c>
      <c r="C57" s="139" t="s">
        <v>488</v>
      </c>
      <c r="D57" s="141" t="s">
        <v>211</v>
      </c>
      <c r="E57" s="141" t="s">
        <v>214</v>
      </c>
      <c r="F57" s="141" t="s">
        <v>162</v>
      </c>
      <c r="G57" s="148"/>
      <c r="H57" s="149">
        <v>2311.57</v>
      </c>
      <c r="I57" s="313">
        <f>H57+H58</f>
        <v>8311.57</v>
      </c>
      <c r="J57" s="122"/>
    </row>
    <row r="58" spans="1:10" ht="15" customHeight="1" thickBot="1">
      <c r="A58" s="302"/>
      <c r="B58" s="319"/>
      <c r="C58" s="133" t="s">
        <v>489</v>
      </c>
      <c r="D58" s="150" t="s">
        <v>137</v>
      </c>
      <c r="E58" s="150" t="s">
        <v>204</v>
      </c>
      <c r="F58" s="150"/>
      <c r="G58" s="183" t="s">
        <v>168</v>
      </c>
      <c r="H58" s="136">
        <v>6000</v>
      </c>
      <c r="I58" s="308"/>
      <c r="J58" s="122"/>
    </row>
    <row r="59" spans="1:10" ht="13.5" customHeight="1">
      <c r="A59" s="309" t="s">
        <v>490</v>
      </c>
      <c r="B59" s="311">
        <v>16779.96</v>
      </c>
      <c r="C59" s="139" t="s">
        <v>491</v>
      </c>
      <c r="D59" s="132" t="s">
        <v>205</v>
      </c>
      <c r="E59" s="132" t="s">
        <v>208</v>
      </c>
      <c r="F59" s="171"/>
      <c r="G59" s="171" t="s">
        <v>168</v>
      </c>
      <c r="H59" s="184">
        <v>6000</v>
      </c>
      <c r="I59" s="313">
        <f>SUM(H59:H61)</f>
        <v>16779.96</v>
      </c>
      <c r="J59" s="122"/>
    </row>
    <row r="60" spans="1:10" ht="15.75" customHeight="1">
      <c r="A60" s="301"/>
      <c r="B60" s="304"/>
      <c r="C60" s="128" t="s">
        <v>492</v>
      </c>
      <c r="D60" s="129" t="s">
        <v>183</v>
      </c>
      <c r="E60" s="129" t="s">
        <v>186</v>
      </c>
      <c r="F60" s="129" t="s">
        <v>162</v>
      </c>
      <c r="G60" s="130"/>
      <c r="H60" s="131">
        <v>3000</v>
      </c>
      <c r="I60" s="307"/>
      <c r="J60" s="122"/>
    </row>
    <row r="61" spans="1:10" ht="15.75" customHeight="1" thickBot="1">
      <c r="A61" s="310"/>
      <c r="B61" s="312"/>
      <c r="C61" s="177" t="s">
        <v>452</v>
      </c>
      <c r="D61" s="132" t="s">
        <v>205</v>
      </c>
      <c r="E61" s="132" t="s">
        <v>208</v>
      </c>
      <c r="F61" s="132" t="s">
        <v>162</v>
      </c>
      <c r="G61" s="174"/>
      <c r="H61" s="176">
        <v>7779.96</v>
      </c>
      <c r="I61" s="314"/>
      <c r="J61" s="122"/>
    </row>
    <row r="62" spans="1:10" ht="14.25" customHeight="1">
      <c r="A62" s="309" t="s">
        <v>493</v>
      </c>
      <c r="B62" s="311">
        <f>5700+2000+3000+1500+2000+386.47+3000</f>
        <v>17586.47</v>
      </c>
      <c r="C62" s="139" t="s">
        <v>452</v>
      </c>
      <c r="D62" s="141" t="s">
        <v>205</v>
      </c>
      <c r="E62" s="141" t="s">
        <v>208</v>
      </c>
      <c r="F62" s="141" t="s">
        <v>162</v>
      </c>
      <c r="G62" s="148"/>
      <c r="H62" s="149">
        <v>5700</v>
      </c>
      <c r="I62" s="315">
        <f>SUM(H62:H69)</f>
        <v>17586.47</v>
      </c>
      <c r="J62" s="122"/>
    </row>
    <row r="63" spans="1:10" ht="15" customHeight="1">
      <c r="A63" s="300"/>
      <c r="B63" s="303"/>
      <c r="C63" s="145" t="s">
        <v>494</v>
      </c>
      <c r="D63" s="134" t="s">
        <v>157</v>
      </c>
      <c r="E63" s="134" t="s">
        <v>159</v>
      </c>
      <c r="F63" s="134" t="s">
        <v>164</v>
      </c>
      <c r="G63" s="146"/>
      <c r="H63" s="142">
        <f>2000+727</f>
        <v>2727</v>
      </c>
      <c r="I63" s="316"/>
      <c r="J63" s="122"/>
    </row>
    <row r="64" spans="1:10" ht="17.25" customHeight="1">
      <c r="A64" s="300"/>
      <c r="B64" s="303"/>
      <c r="C64" s="145" t="s">
        <v>495</v>
      </c>
      <c r="D64" s="134" t="s">
        <v>137</v>
      </c>
      <c r="E64" s="134" t="s">
        <v>204</v>
      </c>
      <c r="F64" s="134"/>
      <c r="G64" s="134" t="s">
        <v>168</v>
      </c>
      <c r="H64" s="142">
        <f>3000+17</f>
        <v>3017</v>
      </c>
      <c r="I64" s="316"/>
      <c r="J64" s="122"/>
    </row>
    <row r="65" spans="1:10" ht="12.75" customHeight="1">
      <c r="A65" s="300"/>
      <c r="B65" s="303"/>
      <c r="C65" s="145" t="s">
        <v>496</v>
      </c>
      <c r="D65" s="134" t="s">
        <v>157</v>
      </c>
      <c r="E65" s="134" t="s">
        <v>159</v>
      </c>
      <c r="F65" s="134" t="s">
        <v>150</v>
      </c>
      <c r="G65" s="146"/>
      <c r="H65" s="142">
        <f>800-727-17</f>
        <v>56</v>
      </c>
      <c r="I65" s="316"/>
      <c r="J65" s="122"/>
    </row>
    <row r="66" spans="1:10" ht="16.5" customHeight="1">
      <c r="A66" s="300"/>
      <c r="B66" s="303"/>
      <c r="C66" s="145" t="s">
        <v>496</v>
      </c>
      <c r="D66" s="134" t="s">
        <v>157</v>
      </c>
      <c r="E66" s="134" t="s">
        <v>159</v>
      </c>
      <c r="F66" s="134" t="s">
        <v>164</v>
      </c>
      <c r="G66" s="146"/>
      <c r="H66" s="142">
        <v>700</v>
      </c>
      <c r="I66" s="316"/>
      <c r="J66" s="122"/>
    </row>
    <row r="67" spans="1:10" ht="14.25" customHeight="1">
      <c r="A67" s="301"/>
      <c r="B67" s="304"/>
      <c r="C67" s="128" t="s">
        <v>497</v>
      </c>
      <c r="D67" s="129" t="s">
        <v>205</v>
      </c>
      <c r="E67" s="129" t="s">
        <v>208</v>
      </c>
      <c r="F67" s="129" t="s">
        <v>150</v>
      </c>
      <c r="G67" s="130"/>
      <c r="H67" s="131">
        <v>2000</v>
      </c>
      <c r="I67" s="317"/>
      <c r="J67" s="122"/>
    </row>
    <row r="68" spans="1:10" ht="15" customHeight="1">
      <c r="A68" s="301"/>
      <c r="B68" s="304"/>
      <c r="C68" s="128" t="s">
        <v>498</v>
      </c>
      <c r="D68" s="129" t="s">
        <v>211</v>
      </c>
      <c r="E68" s="129" t="s">
        <v>214</v>
      </c>
      <c r="F68" s="181" t="s">
        <v>162</v>
      </c>
      <c r="G68" s="129"/>
      <c r="H68" s="131">
        <v>386.47</v>
      </c>
      <c r="I68" s="317"/>
      <c r="J68" s="122"/>
    </row>
    <row r="69" spans="1:10" ht="24.75" customHeight="1" thickBot="1">
      <c r="A69" s="295"/>
      <c r="B69" s="297"/>
      <c r="C69" s="178" t="s">
        <v>499</v>
      </c>
      <c r="D69" s="179" t="s">
        <v>211</v>
      </c>
      <c r="E69" s="179" t="s">
        <v>214</v>
      </c>
      <c r="F69" s="179" t="s">
        <v>150</v>
      </c>
      <c r="G69" s="185"/>
      <c r="H69" s="180">
        <v>3000</v>
      </c>
      <c r="I69" s="299"/>
      <c r="J69" s="122"/>
    </row>
    <row r="70" spans="1:10" ht="17.25" customHeight="1" thickTop="1">
      <c r="A70" s="294" t="s">
        <v>500</v>
      </c>
      <c r="B70" s="296">
        <v>21574.23</v>
      </c>
      <c r="C70" s="123" t="s">
        <v>452</v>
      </c>
      <c r="D70" s="124" t="s">
        <v>205</v>
      </c>
      <c r="E70" s="124" t="s">
        <v>208</v>
      </c>
      <c r="F70" s="124" t="s">
        <v>162</v>
      </c>
      <c r="G70" s="162"/>
      <c r="H70" s="125">
        <f>11000+300</f>
        <v>11300</v>
      </c>
      <c r="I70" s="298">
        <f>SUM(H70:H72)</f>
        <v>21000</v>
      </c>
      <c r="J70" s="122"/>
    </row>
    <row r="71" spans="1:10" ht="16.5" customHeight="1">
      <c r="A71" s="278"/>
      <c r="B71" s="287"/>
      <c r="C71" s="177" t="s">
        <v>501</v>
      </c>
      <c r="D71" s="132" t="s">
        <v>205</v>
      </c>
      <c r="E71" s="132" t="s">
        <v>208</v>
      </c>
      <c r="F71" s="132" t="s">
        <v>150</v>
      </c>
      <c r="G71" s="154"/>
      <c r="H71" s="144">
        <v>5000</v>
      </c>
      <c r="I71" s="290"/>
      <c r="J71" s="122"/>
    </row>
    <row r="72" spans="1:10" ht="16.5" customHeight="1" thickBot="1">
      <c r="A72" s="295"/>
      <c r="B72" s="297"/>
      <c r="C72" s="203" t="s">
        <v>502</v>
      </c>
      <c r="D72" s="179" t="s">
        <v>194</v>
      </c>
      <c r="E72" s="179" t="s">
        <v>275</v>
      </c>
      <c r="F72" s="179" t="s">
        <v>162</v>
      </c>
      <c r="G72" s="185"/>
      <c r="H72" s="180">
        <f>5000-300</f>
        <v>4700</v>
      </c>
      <c r="I72" s="299"/>
      <c r="J72" s="122"/>
    </row>
    <row r="73" spans="1:10" ht="16.5" customHeight="1" thickTop="1">
      <c r="A73" s="300" t="s">
        <v>503</v>
      </c>
      <c r="B73" s="303">
        <v>22403.15</v>
      </c>
      <c r="C73" s="145" t="s">
        <v>496</v>
      </c>
      <c r="D73" s="134" t="s">
        <v>157</v>
      </c>
      <c r="E73" s="134" t="s">
        <v>159</v>
      </c>
      <c r="F73" s="134" t="s">
        <v>150</v>
      </c>
      <c r="G73" s="146"/>
      <c r="H73" s="142">
        <f>1500+301</f>
        <v>1801</v>
      </c>
      <c r="I73" s="306">
        <f>SUM(H73:H78)</f>
        <v>22403.15</v>
      </c>
      <c r="J73" s="122"/>
    </row>
    <row r="74" spans="1:10" ht="15" customHeight="1">
      <c r="A74" s="301"/>
      <c r="B74" s="304"/>
      <c r="C74" s="145" t="s">
        <v>496</v>
      </c>
      <c r="D74" s="134" t="s">
        <v>157</v>
      </c>
      <c r="E74" s="134" t="s">
        <v>159</v>
      </c>
      <c r="F74" s="134" t="s">
        <v>164</v>
      </c>
      <c r="G74" s="186"/>
      <c r="H74" s="187">
        <f>1500-301</f>
        <v>1199</v>
      </c>
      <c r="I74" s="307"/>
      <c r="J74" s="122"/>
    </row>
    <row r="75" spans="1:10" ht="15" customHeight="1">
      <c r="A75" s="301"/>
      <c r="B75" s="304"/>
      <c r="C75" s="128" t="s">
        <v>504</v>
      </c>
      <c r="D75" s="129" t="s">
        <v>211</v>
      </c>
      <c r="E75" s="129" t="s">
        <v>214</v>
      </c>
      <c r="F75" s="129" t="s">
        <v>162</v>
      </c>
      <c r="G75" s="130"/>
      <c r="H75" s="131">
        <v>3600</v>
      </c>
      <c r="I75" s="307"/>
      <c r="J75" s="122"/>
    </row>
    <row r="76" spans="1:10" ht="16.5" customHeight="1">
      <c r="A76" s="301"/>
      <c r="B76" s="304"/>
      <c r="C76" s="128" t="s">
        <v>505</v>
      </c>
      <c r="D76" s="129" t="s">
        <v>211</v>
      </c>
      <c r="E76" s="129" t="s">
        <v>214</v>
      </c>
      <c r="F76" s="129" t="s">
        <v>150</v>
      </c>
      <c r="G76" s="130"/>
      <c r="H76" s="131">
        <v>0</v>
      </c>
      <c r="I76" s="307"/>
      <c r="J76" s="122"/>
    </row>
    <row r="77" spans="1:10" ht="19.5" customHeight="1">
      <c r="A77" s="301"/>
      <c r="B77" s="304"/>
      <c r="C77" s="128" t="s">
        <v>506</v>
      </c>
      <c r="D77" s="129" t="s">
        <v>205</v>
      </c>
      <c r="E77" s="129" t="s">
        <v>403</v>
      </c>
      <c r="F77" s="129" t="s">
        <v>150</v>
      </c>
      <c r="G77" s="130"/>
      <c r="H77" s="131">
        <v>800</v>
      </c>
      <c r="I77" s="307"/>
      <c r="J77" s="122"/>
    </row>
    <row r="78" spans="1:10" ht="15.75" customHeight="1" thickBot="1">
      <c r="A78" s="302"/>
      <c r="B78" s="305"/>
      <c r="C78" s="133" t="s">
        <v>507</v>
      </c>
      <c r="D78" s="150" t="s">
        <v>205</v>
      </c>
      <c r="E78" s="150" t="s">
        <v>208</v>
      </c>
      <c r="F78" s="150" t="s">
        <v>162</v>
      </c>
      <c r="G78" s="135"/>
      <c r="H78" s="136">
        <v>15003.15</v>
      </c>
      <c r="I78" s="308"/>
      <c r="J78" s="122"/>
    </row>
    <row r="79" spans="1:10" ht="17.25" customHeight="1">
      <c r="A79" s="277" t="s">
        <v>508</v>
      </c>
      <c r="B79" s="286">
        <v>13419.49</v>
      </c>
      <c r="C79" s="139" t="s">
        <v>509</v>
      </c>
      <c r="D79" s="141" t="s">
        <v>205</v>
      </c>
      <c r="E79" s="141" t="s">
        <v>208</v>
      </c>
      <c r="F79" s="141"/>
      <c r="G79" s="141" t="s">
        <v>155</v>
      </c>
      <c r="H79" s="149">
        <v>10419.49</v>
      </c>
      <c r="I79" s="289">
        <f>SUM(H79:H81)</f>
        <v>13419.49</v>
      </c>
      <c r="J79" s="122"/>
    </row>
    <row r="80" spans="1:10" ht="25.5" customHeight="1">
      <c r="A80" s="278"/>
      <c r="B80" s="287"/>
      <c r="C80" s="128" t="s">
        <v>510</v>
      </c>
      <c r="D80" s="129" t="s">
        <v>205</v>
      </c>
      <c r="E80" s="129" t="s">
        <v>511</v>
      </c>
      <c r="F80" s="129" t="s">
        <v>150</v>
      </c>
      <c r="G80" s="130"/>
      <c r="H80" s="131">
        <v>1000</v>
      </c>
      <c r="I80" s="290"/>
      <c r="J80" s="122"/>
    </row>
    <row r="81" spans="1:10" ht="27" customHeight="1" thickBot="1">
      <c r="A81" s="279"/>
      <c r="B81" s="288"/>
      <c r="C81" s="133" t="s">
        <v>512</v>
      </c>
      <c r="D81" s="150" t="s">
        <v>211</v>
      </c>
      <c r="E81" s="150" t="s">
        <v>214</v>
      </c>
      <c r="F81" s="150" t="s">
        <v>150</v>
      </c>
      <c r="G81" s="150"/>
      <c r="H81" s="136">
        <v>2000</v>
      </c>
      <c r="I81" s="291"/>
      <c r="J81" s="122"/>
    </row>
    <row r="82" spans="1:10" ht="20.25" customHeight="1">
      <c r="A82" s="277" t="s">
        <v>513</v>
      </c>
      <c r="B82" s="286">
        <v>8468.39</v>
      </c>
      <c r="C82" s="145" t="s">
        <v>496</v>
      </c>
      <c r="D82" s="134" t="s">
        <v>157</v>
      </c>
      <c r="E82" s="134" t="s">
        <v>159</v>
      </c>
      <c r="F82" s="134" t="s">
        <v>150</v>
      </c>
      <c r="G82" s="141"/>
      <c r="H82" s="149">
        <f>1500+500</f>
        <v>2000</v>
      </c>
      <c r="I82" s="292">
        <f>SUM(H82:H86)</f>
        <v>8468.39</v>
      </c>
      <c r="J82" s="122"/>
    </row>
    <row r="83" spans="1:10" ht="16.5" customHeight="1">
      <c r="A83" s="278"/>
      <c r="B83" s="287"/>
      <c r="C83" s="145" t="s">
        <v>496</v>
      </c>
      <c r="D83" s="134" t="s">
        <v>157</v>
      </c>
      <c r="E83" s="134" t="s">
        <v>159</v>
      </c>
      <c r="F83" s="134" t="s">
        <v>164</v>
      </c>
      <c r="G83" s="129"/>
      <c r="H83" s="131">
        <f>1000-200</f>
        <v>800</v>
      </c>
      <c r="I83" s="293"/>
      <c r="J83" s="122"/>
    </row>
    <row r="84" spans="1:10" ht="17.25" customHeight="1">
      <c r="A84" s="278"/>
      <c r="B84" s="287"/>
      <c r="C84" s="128" t="s">
        <v>381</v>
      </c>
      <c r="D84" s="129" t="s">
        <v>157</v>
      </c>
      <c r="E84" s="129" t="s">
        <v>159</v>
      </c>
      <c r="F84" s="129"/>
      <c r="G84" s="129" t="s">
        <v>168</v>
      </c>
      <c r="H84" s="131">
        <f>4000+500</f>
        <v>4500</v>
      </c>
      <c r="I84" s="293"/>
      <c r="J84" s="122"/>
    </row>
    <row r="85" spans="1:10" ht="17.25" customHeight="1">
      <c r="A85" s="278"/>
      <c r="B85" s="287"/>
      <c r="C85" s="128" t="s">
        <v>514</v>
      </c>
      <c r="D85" s="129" t="s">
        <v>183</v>
      </c>
      <c r="E85" s="129" t="s">
        <v>186</v>
      </c>
      <c r="F85" s="129" t="s">
        <v>164</v>
      </c>
      <c r="G85" s="129"/>
      <c r="H85" s="131">
        <f>1300-700</f>
        <v>600</v>
      </c>
      <c r="I85" s="293"/>
      <c r="J85" s="122"/>
    </row>
    <row r="86" spans="1:10" ht="16.5" customHeight="1" thickBot="1">
      <c r="A86" s="278"/>
      <c r="B86" s="287"/>
      <c r="C86" s="133" t="s">
        <v>515</v>
      </c>
      <c r="D86" s="150" t="s">
        <v>205</v>
      </c>
      <c r="E86" s="150" t="s">
        <v>208</v>
      </c>
      <c r="F86" s="150" t="s">
        <v>162</v>
      </c>
      <c r="G86" s="129"/>
      <c r="H86" s="131">
        <f>168.39+400</f>
        <v>568.39</v>
      </c>
      <c r="I86" s="293"/>
      <c r="J86" s="122"/>
    </row>
    <row r="87" spans="1:10" ht="17.25" customHeight="1">
      <c r="A87" s="277" t="s">
        <v>516</v>
      </c>
      <c r="B87" s="280">
        <v>11851.27</v>
      </c>
      <c r="C87" s="145" t="s">
        <v>496</v>
      </c>
      <c r="D87" s="134" t="s">
        <v>157</v>
      </c>
      <c r="E87" s="134" t="s">
        <v>159</v>
      </c>
      <c r="F87" s="134" t="s">
        <v>150</v>
      </c>
      <c r="G87" s="141"/>
      <c r="H87" s="149">
        <f>600+18</f>
        <v>618</v>
      </c>
      <c r="I87" s="283">
        <f>SUM(H87:H92)</f>
        <v>11851.27</v>
      </c>
      <c r="J87" s="122"/>
    </row>
    <row r="88" spans="1:10" ht="18" customHeight="1">
      <c r="A88" s="278"/>
      <c r="B88" s="281"/>
      <c r="C88" s="145" t="s">
        <v>496</v>
      </c>
      <c r="D88" s="134" t="s">
        <v>157</v>
      </c>
      <c r="E88" s="134" t="s">
        <v>159</v>
      </c>
      <c r="F88" s="134" t="s">
        <v>164</v>
      </c>
      <c r="G88" s="134"/>
      <c r="H88" s="142">
        <f>600-18-244</f>
        <v>338</v>
      </c>
      <c r="I88" s="284"/>
      <c r="J88" s="122"/>
    </row>
    <row r="89" spans="1:10" ht="19.5" customHeight="1">
      <c r="A89" s="278"/>
      <c r="B89" s="281"/>
      <c r="C89" s="145" t="s">
        <v>517</v>
      </c>
      <c r="D89" s="134" t="s">
        <v>137</v>
      </c>
      <c r="E89" s="134" t="s">
        <v>204</v>
      </c>
      <c r="F89" s="134" t="s">
        <v>150</v>
      </c>
      <c r="G89" s="134"/>
      <c r="H89" s="142">
        <f>1750+744</f>
        <v>2494</v>
      </c>
      <c r="I89" s="284"/>
      <c r="J89" s="122"/>
    </row>
    <row r="90" spans="1:10" ht="18" customHeight="1">
      <c r="A90" s="278"/>
      <c r="B90" s="281"/>
      <c r="C90" s="145" t="s">
        <v>518</v>
      </c>
      <c r="D90" s="134" t="s">
        <v>183</v>
      </c>
      <c r="E90" s="134" t="s">
        <v>186</v>
      </c>
      <c r="F90" s="134" t="s">
        <v>162</v>
      </c>
      <c r="G90" s="134"/>
      <c r="H90" s="142">
        <v>2000</v>
      </c>
      <c r="I90" s="284"/>
      <c r="J90" s="122"/>
    </row>
    <row r="91" spans="1:10" ht="24" customHeight="1">
      <c r="A91" s="278"/>
      <c r="B91" s="281"/>
      <c r="C91" s="128" t="s">
        <v>380</v>
      </c>
      <c r="D91" s="129" t="s">
        <v>157</v>
      </c>
      <c r="E91" s="129" t="s">
        <v>159</v>
      </c>
      <c r="F91" s="130"/>
      <c r="G91" s="129" t="s">
        <v>155</v>
      </c>
      <c r="H91" s="131">
        <v>5000</v>
      </c>
      <c r="I91" s="284"/>
      <c r="J91" s="122"/>
    </row>
    <row r="92" spans="1:10" ht="19.5" customHeight="1" thickBot="1">
      <c r="A92" s="279"/>
      <c r="B92" s="282"/>
      <c r="C92" s="133" t="s">
        <v>519</v>
      </c>
      <c r="D92" s="150" t="s">
        <v>205</v>
      </c>
      <c r="E92" s="150" t="s">
        <v>208</v>
      </c>
      <c r="F92" s="150" t="s">
        <v>150</v>
      </c>
      <c r="G92" s="135"/>
      <c r="H92" s="136">
        <f>1901.27-500</f>
        <v>1401.27</v>
      </c>
      <c r="I92" s="285"/>
      <c r="J92" s="122"/>
    </row>
    <row r="93" spans="1:10" ht="19.5" customHeight="1" thickBot="1">
      <c r="A93" s="155" t="s">
        <v>520</v>
      </c>
      <c r="B93" s="156">
        <v>11537.62</v>
      </c>
      <c r="C93" s="157" t="s">
        <v>521</v>
      </c>
      <c r="D93" s="158" t="s">
        <v>205</v>
      </c>
      <c r="E93" s="158" t="s">
        <v>208</v>
      </c>
      <c r="F93" s="159"/>
      <c r="G93" s="158" t="s">
        <v>168</v>
      </c>
      <c r="H93" s="160">
        <v>11537.62</v>
      </c>
      <c r="I93" s="188">
        <f>SUM(H93:H93)</f>
        <v>11537.62</v>
      </c>
      <c r="J93" s="122"/>
    </row>
    <row r="94" spans="1:10" ht="19.5" customHeight="1" thickBot="1" thickTop="1">
      <c r="A94" s="189" t="s">
        <v>522</v>
      </c>
      <c r="B94" s="190">
        <f>SUM(B6:B93)</f>
        <v>309141.04000000004</v>
      </c>
      <c r="C94" s="191"/>
      <c r="D94" s="192"/>
      <c r="E94" s="192"/>
      <c r="F94" s="193">
        <f>SUM(H7:H11)+H13+SUM(H15:H20)+SUM(H22:H33)+SUM(H35:H44)+SUM(H46:H48)+SUM(H50:H52)+SUM(H55:H57)+SUM(H60:H78)+SUM(H80:H83)+SUM(H85:H90)+H92+H12</f>
        <v>211855.18</v>
      </c>
      <c r="G94" s="194">
        <f>H6+H14+H21+H34+H45+H49+H53+H54+H58+H59+H79+H84+H91+H93</f>
        <v>96711.62999999999</v>
      </c>
      <c r="H94" s="195"/>
      <c r="I94" s="196">
        <f>SUM(I6:I93)</f>
        <v>308566.81</v>
      </c>
      <c r="J94" s="122"/>
    </row>
    <row r="95" spans="2:9" ht="19.5" customHeight="1" thickTop="1">
      <c r="B95" s="197"/>
      <c r="C95" s="197"/>
      <c r="D95" s="197"/>
      <c r="E95" s="197"/>
      <c r="F95" s="197"/>
      <c r="G95" s="197"/>
      <c r="H95" s="197"/>
      <c r="I95" s="197"/>
    </row>
  </sheetData>
  <mergeCells count="56">
    <mergeCell ref="D2:I2"/>
    <mergeCell ref="A3:I3"/>
    <mergeCell ref="A6:A11"/>
    <mergeCell ref="B6:B11"/>
    <mergeCell ref="I6:I11"/>
    <mergeCell ref="A12:A13"/>
    <mergeCell ref="B12:B13"/>
    <mergeCell ref="I12:I13"/>
    <mergeCell ref="A14:A18"/>
    <mergeCell ref="B14:B18"/>
    <mergeCell ref="I14:I18"/>
    <mergeCell ref="A21:A30"/>
    <mergeCell ref="B21:B30"/>
    <mergeCell ref="I21:I30"/>
    <mergeCell ref="A32:A34"/>
    <mergeCell ref="B32:B34"/>
    <mergeCell ref="I32:I34"/>
    <mergeCell ref="A36:A39"/>
    <mergeCell ref="B36:B39"/>
    <mergeCell ref="I36:I39"/>
    <mergeCell ref="A40:A42"/>
    <mergeCell ref="B40:B42"/>
    <mergeCell ref="I40:I42"/>
    <mergeCell ref="A43:A49"/>
    <mergeCell ref="B43:B49"/>
    <mergeCell ref="I43:I49"/>
    <mergeCell ref="A50:A53"/>
    <mergeCell ref="B50:B53"/>
    <mergeCell ref="I50:I53"/>
    <mergeCell ref="A54:A56"/>
    <mergeCell ref="B54:B56"/>
    <mergeCell ref="I54:I56"/>
    <mergeCell ref="A57:A58"/>
    <mergeCell ref="B57:B58"/>
    <mergeCell ref="I57:I58"/>
    <mergeCell ref="A59:A61"/>
    <mergeCell ref="B59:B61"/>
    <mergeCell ref="I59:I61"/>
    <mergeCell ref="A62:A69"/>
    <mergeCell ref="B62:B69"/>
    <mergeCell ref="I62:I69"/>
    <mergeCell ref="A70:A72"/>
    <mergeCell ref="B70:B72"/>
    <mergeCell ref="I70:I72"/>
    <mergeCell ref="A73:A78"/>
    <mergeCell ref="B73:B78"/>
    <mergeCell ref="I73:I78"/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2011-10-04T11:30:41Z</cp:lastPrinted>
  <dcterms:created xsi:type="dcterms:W3CDTF">2011-09-20T16:31:04Z</dcterms:created>
  <dcterms:modified xsi:type="dcterms:W3CDTF">2011-10-04T11:31:32Z</dcterms:modified>
  <cp:category/>
  <cp:version/>
  <cp:contentType/>
  <cp:contentStatus/>
</cp:coreProperties>
</file>