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firstSheet="6" activeTab="15"/>
  </bookViews>
  <sheets>
    <sheet name="przelicz2" sheetId="1" r:id="rId1"/>
    <sheet name="Wyliczenia ustawowe" sheetId="2" r:id="rId2"/>
    <sheet name="Przeliczenia" sheetId="3" r:id="rId3"/>
    <sheet name="2005" sheetId="4" r:id="rId4"/>
    <sheet name="2006" sheetId="5" r:id="rId5"/>
    <sheet name="2007" sheetId="6" r:id="rId6"/>
    <sheet name="Arkusz1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Arkusz3" sheetId="17" r:id="rId17"/>
  </sheets>
  <definedNames/>
  <calcPr fullCalcOnLoad="1"/>
</workbook>
</file>

<file path=xl/sharedStrings.xml><?xml version="1.0" encoding="utf-8"?>
<sst xmlns="http://schemas.openxmlformats.org/spreadsheetml/2006/main" count="449" uniqueCount="108">
  <si>
    <t>Prognoza kwoty długu i jego spłaty</t>
  </si>
  <si>
    <t>Załącznik Nr 12</t>
  </si>
  <si>
    <t>do Uchwały Rady Gminy w Chojnowie</t>
  </si>
  <si>
    <t>Lp.</t>
  </si>
  <si>
    <t xml:space="preserve">Rodzaj zobowiązania wg art.10 ust.1 ustawy o finansach publicznych </t>
  </si>
  <si>
    <t>Kwota zadłużenia na koniec roku poprzedzającego rok budżetowy</t>
  </si>
  <si>
    <t xml:space="preserve">Prognozowane kwoty spłat z poszczególnych tytułów i ogółem w roku budżetowym i latach następnych </t>
  </si>
  <si>
    <t>Prognozowane zwiększenie zobowiązań z poszczególnych tytułów na koniec roku budżetowego i kolejnych lat</t>
  </si>
  <si>
    <t>Prognozowane dochody wg wskźnika inflacji w kolejnych latach</t>
  </si>
  <si>
    <t>wskaźnik inflacji</t>
  </si>
  <si>
    <t>planowane dochody w roku budżetowym i prognozowane w latach następnych</t>
  </si>
  <si>
    <t>Procentowy udział zobowiązń ogółem w dochodach jednostki</t>
  </si>
  <si>
    <t>1.</t>
  </si>
  <si>
    <t>2.</t>
  </si>
  <si>
    <t>Kredyty (ogółem)</t>
  </si>
  <si>
    <t>Wyemitowane papiery wartościowe</t>
  </si>
  <si>
    <t>3.</t>
  </si>
  <si>
    <t>4.</t>
  </si>
  <si>
    <t>Pożyczki (ogółem)</t>
  </si>
  <si>
    <t>Przyjęte depozyty</t>
  </si>
  <si>
    <t>Zobowiązania wymagalne:</t>
  </si>
  <si>
    <t>Razem</t>
  </si>
  <si>
    <t>5.</t>
  </si>
  <si>
    <t>Stan zobowiązń z poszczególnych tytułów na koniec roku budżetowego i kolejnych lat</t>
  </si>
  <si>
    <t xml:space="preserve">   i orzeczeń sądu</t>
  </si>
  <si>
    <t xml:space="preserve">   poręczeń i gwarancji</t>
  </si>
  <si>
    <t xml:space="preserve">   z innych tytułów</t>
  </si>
  <si>
    <t>-  jednostek budżetowych</t>
  </si>
  <si>
    <t>-  wynikające z ustaw</t>
  </si>
  <si>
    <t>-  wynikające z udzielnych</t>
  </si>
  <si>
    <t>-  wynikające</t>
  </si>
  <si>
    <t>ROK 2005</t>
  </si>
  <si>
    <t>ROK 2007</t>
  </si>
  <si>
    <t>ROK 2006</t>
  </si>
  <si>
    <t>ROK 2008</t>
  </si>
  <si>
    <t>ROK 2009</t>
  </si>
  <si>
    <t>ROK 2010</t>
  </si>
  <si>
    <t>ROK 2011</t>
  </si>
  <si>
    <t>ROK 2012</t>
  </si>
  <si>
    <t>ROK 2013</t>
  </si>
  <si>
    <t>ROK 2014</t>
  </si>
  <si>
    <t>strona 1/10</t>
  </si>
  <si>
    <t>Nr XXX/193/2005 z dnia  26 stycznia 2005</t>
  </si>
  <si>
    <t>spłaty rat</t>
  </si>
  <si>
    <t>Planowane pożyczki</t>
  </si>
  <si>
    <t>Spłaty</t>
  </si>
  <si>
    <t>30-06-2009</t>
  </si>
  <si>
    <t>30-09-2009</t>
  </si>
  <si>
    <t>31-12-2009</t>
  </si>
  <si>
    <t>31-03-2010</t>
  </si>
  <si>
    <t>30-06-2010</t>
  </si>
  <si>
    <t>30-09-2010</t>
  </si>
  <si>
    <t>31-12-2010</t>
  </si>
  <si>
    <t>31-03-2012</t>
  </si>
  <si>
    <t>OGÓŁEM ZOBOWIĄZANIA I POŻYCZKI</t>
  </si>
  <si>
    <t>ROK</t>
  </si>
  <si>
    <t>OGÓŁEM</t>
  </si>
  <si>
    <t>Wartość zobowiązań na koniec roku z uwzględnieniem planowanej pożyczki</t>
  </si>
  <si>
    <t>SPŁATY RAT</t>
  </si>
  <si>
    <t>SPŁATY ODSETEK</t>
  </si>
  <si>
    <t>RAZEM SPŁATY</t>
  </si>
  <si>
    <t>POŻYCZKI</t>
  </si>
  <si>
    <t>ZOBOWIĄZANIA</t>
  </si>
  <si>
    <t>2005*</t>
  </si>
  <si>
    <t>2005**</t>
  </si>
  <si>
    <t>RAZEM*</t>
  </si>
  <si>
    <t>RAZEM**</t>
  </si>
  <si>
    <t>*</t>
  </si>
  <si>
    <t>Plan spłat na cały rok 2005</t>
  </si>
  <si>
    <t>**</t>
  </si>
  <si>
    <t>Spłaty pozostałe od 14-10-2005 do 31-12-2005</t>
  </si>
  <si>
    <t>Pożyczki (ogółem) w tym:</t>
  </si>
  <si>
    <t>Nr .............. z dnia  .............</t>
  </si>
  <si>
    <t>strona1/9</t>
  </si>
  <si>
    <t>na realizację programów i projektów realizowanych z udziałem środków pochodzących z funduszy strukturalnych i Funduszu Spójności UE.</t>
  </si>
  <si>
    <t>Stan zobowiązań z poszczególnych tytułów na koniec roku budżetowego i kolejnych lat</t>
  </si>
  <si>
    <t>Procentowy udział zobowiązań ogółem w dochodach jednostki</t>
  </si>
  <si>
    <t xml:space="preserve">- wynikające z udzielonych </t>
  </si>
  <si>
    <t>Dochody</t>
  </si>
  <si>
    <t>Spłaty rat i odsetek</t>
  </si>
  <si>
    <t>Spłaty rat i odsetek - ZPORR</t>
  </si>
  <si>
    <t>Deficyt</t>
  </si>
  <si>
    <t>Rok 2005</t>
  </si>
  <si>
    <t>Wkaźnik %</t>
  </si>
  <si>
    <t>Kwota</t>
  </si>
  <si>
    <t>Wkaźnik % zgodny z ustawą</t>
  </si>
  <si>
    <t>Rok 2006</t>
  </si>
  <si>
    <t>Zadłużenie na 31 XII</t>
  </si>
  <si>
    <t xml:space="preserve">PLANOWANE POŻYCZKI I ZOBOWIĄZANIA </t>
  </si>
  <si>
    <t xml:space="preserve">BIEŻĄCZE ZOBOWIĄZANIA I POŻYCZKI </t>
  </si>
  <si>
    <r>
      <t xml:space="preserve">Razem </t>
    </r>
    <r>
      <rPr>
        <b/>
        <sz val="10"/>
        <rFont val="Arial CE"/>
        <family val="2"/>
      </rPr>
      <t>po wyłączeniu pożyczek zgodnie z art.169 ust.3 i art.170 ust.3 ustawy o finansach publicznych</t>
    </r>
  </si>
  <si>
    <t>strona 1/9</t>
  </si>
  <si>
    <t>strona 2/9</t>
  </si>
  <si>
    <t>strona 3/9</t>
  </si>
  <si>
    <t>strona 4/9</t>
  </si>
  <si>
    <t>strona 5/9</t>
  </si>
  <si>
    <t>strona 6/9</t>
  </si>
  <si>
    <t>strona 7/9</t>
  </si>
  <si>
    <t>ROK 2015</t>
  </si>
  <si>
    <t>ROK 2016</t>
  </si>
  <si>
    <t>planowane dochody w roku budżetowym i prognozowane w latach następnych *</t>
  </si>
  <si>
    <t>W dochodach ujęto zaplanowane środki na dofinansowanie inwestycji</t>
  </si>
  <si>
    <t>planowane dochody w roku budżetowym i prognozowane w latach następnych*</t>
  </si>
  <si>
    <t>Dochody zaplanowane bez dodatkowych środków na inwestycje</t>
  </si>
  <si>
    <t>Nr XV/99/2007 z dnia 17 grudnia 2007 r.</t>
  </si>
  <si>
    <t xml:space="preserve">Załącznik Nr 12 do Uchwały Rady Gminy Chojnów </t>
  </si>
  <si>
    <t>strona 8/9</t>
  </si>
  <si>
    <t>strona 9/9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</si>
</sst>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yyyy/mm/dd;@"/>
    <numFmt numFmtId="168" formatCode="[$-415]d\ mmmm\ yyyy"/>
  </numFmts>
  <fonts count="9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u val="single"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 quotePrefix="1">
      <alignment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 quotePrefix="1">
      <alignment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2" fillId="0" borderId="4" xfId="15" applyFont="1" applyBorder="1" applyAlignment="1">
      <alignment vertical="center" wrapText="1"/>
    </xf>
    <xf numFmtId="43" fontId="2" fillId="0" borderId="7" xfId="15" applyFont="1" applyBorder="1" applyAlignment="1">
      <alignment vertical="center" wrapText="1"/>
    </xf>
    <xf numFmtId="43" fontId="2" fillId="0" borderId="1" xfId="15" applyFont="1" applyBorder="1" applyAlignment="1">
      <alignment vertical="center" wrapText="1"/>
    </xf>
    <xf numFmtId="43" fontId="2" fillId="0" borderId="8" xfId="15" applyFont="1" applyBorder="1" applyAlignment="1">
      <alignment vertical="center" wrapText="1"/>
    </xf>
    <xf numFmtId="43" fontId="2" fillId="0" borderId="2" xfId="15" applyFont="1" applyBorder="1" applyAlignment="1">
      <alignment horizontal="center" vertical="center" wrapText="1"/>
    </xf>
    <xf numFmtId="43" fontId="2" fillId="0" borderId="2" xfId="15" applyFont="1" applyBorder="1" applyAlignment="1">
      <alignment vertical="center" wrapText="1"/>
    </xf>
    <xf numFmtId="43" fontId="2" fillId="0" borderId="9" xfId="15" applyFont="1" applyBorder="1" applyAlignment="1">
      <alignment vertical="center" wrapText="1"/>
    </xf>
    <xf numFmtId="43" fontId="2" fillId="0" borderId="3" xfId="15" applyFont="1" applyBorder="1" applyAlignment="1">
      <alignment horizontal="right" vertical="center" wrapText="1"/>
    </xf>
    <xf numFmtId="43" fontId="2" fillId="0" borderId="3" xfId="15" applyFont="1" applyBorder="1" applyAlignment="1">
      <alignment vertical="center" wrapText="1"/>
    </xf>
    <xf numFmtId="43" fontId="2" fillId="0" borderId="10" xfId="15" applyFont="1" applyBorder="1" applyAlignment="1">
      <alignment vertical="center" wrapText="1"/>
    </xf>
    <xf numFmtId="43" fontId="2" fillId="0" borderId="3" xfId="15" applyFont="1" applyBorder="1" applyAlignment="1">
      <alignment horizontal="center" vertical="center" wrapText="1"/>
    </xf>
    <xf numFmtId="43" fontId="3" fillId="0" borderId="11" xfId="15" applyFont="1" applyBorder="1" applyAlignment="1">
      <alignment vertical="center" wrapText="1"/>
    </xf>
    <xf numFmtId="43" fontId="3" fillId="0" borderId="12" xfId="15" applyFont="1" applyBorder="1" applyAlignment="1">
      <alignment vertical="center" wrapText="1"/>
    </xf>
    <xf numFmtId="166" fontId="3" fillId="0" borderId="11" xfId="15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66" fontId="2" fillId="0" borderId="0" xfId="15" applyNumberFormat="1" applyFont="1" applyAlignment="1">
      <alignment vertical="center" wrapText="1"/>
    </xf>
    <xf numFmtId="166" fontId="3" fillId="0" borderId="0" xfId="15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7" fontId="2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wrapText="1"/>
    </xf>
    <xf numFmtId="43" fontId="0" fillId="0" borderId="18" xfId="15" applyBorder="1" applyAlignment="1">
      <alignment wrapText="1"/>
    </xf>
    <xf numFmtId="43" fontId="0" fillId="0" borderId="19" xfId="15" applyBorder="1" applyAlignment="1">
      <alignment wrapText="1"/>
    </xf>
    <xf numFmtId="43" fontId="0" fillId="0" borderId="20" xfId="15" applyBorder="1" applyAlignment="1">
      <alignment wrapText="1"/>
    </xf>
    <xf numFmtId="166" fontId="0" fillId="0" borderId="17" xfId="15" applyNumberFormat="1" applyBorder="1" applyAlignment="1">
      <alignment wrapText="1"/>
    </xf>
    <xf numFmtId="0" fontId="0" fillId="0" borderId="21" xfId="0" applyNumberFormat="1" applyBorder="1" applyAlignment="1">
      <alignment horizontal="center" wrapText="1"/>
    </xf>
    <xf numFmtId="166" fontId="0" fillId="0" borderId="22" xfId="15" applyNumberFormat="1" applyBorder="1" applyAlignment="1">
      <alignment wrapText="1"/>
    </xf>
    <xf numFmtId="0" fontId="0" fillId="0" borderId="21" xfId="0" applyBorder="1" applyAlignment="1">
      <alignment horizontal="center" wrapText="1"/>
    </xf>
    <xf numFmtId="166" fontId="0" fillId="0" borderId="21" xfId="15" applyNumberFormat="1" applyBorder="1" applyAlignment="1">
      <alignment wrapText="1"/>
    </xf>
    <xf numFmtId="0" fontId="0" fillId="0" borderId="23" xfId="0" applyBorder="1" applyAlignment="1">
      <alignment horizontal="center" wrapText="1"/>
    </xf>
    <xf numFmtId="166" fontId="0" fillId="0" borderId="23" xfId="15" applyNumberForma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66" fontId="0" fillId="0" borderId="25" xfId="15" applyNumberFormat="1" applyBorder="1" applyAlignment="1">
      <alignment wrapText="1"/>
    </xf>
    <xf numFmtId="43" fontId="4" fillId="0" borderId="24" xfId="15" applyFont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166" fontId="4" fillId="0" borderId="16" xfId="15" applyNumberFormat="1" applyFont="1" applyBorder="1" applyAlignment="1">
      <alignment wrapText="1"/>
    </xf>
    <xf numFmtId="166" fontId="0" fillId="0" borderId="15" xfId="15" applyNumberFormat="1" applyBorder="1" applyAlignment="1">
      <alignment wrapText="1"/>
    </xf>
    <xf numFmtId="166" fontId="0" fillId="0" borderId="27" xfId="15" applyNumberFormat="1" applyBorder="1" applyAlignment="1">
      <alignment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66" fontId="0" fillId="0" borderId="28" xfId="15" applyNumberFormat="1" applyBorder="1" applyAlignment="1">
      <alignment wrapText="1"/>
    </xf>
    <xf numFmtId="166" fontId="0" fillId="0" borderId="29" xfId="15" applyNumberFormat="1" applyBorder="1" applyAlignment="1">
      <alignment wrapText="1"/>
    </xf>
    <xf numFmtId="166" fontId="0" fillId="0" borderId="30" xfId="15" applyNumberFormat="1" applyBorder="1" applyAlignment="1">
      <alignment wrapText="1"/>
    </xf>
    <xf numFmtId="166" fontId="0" fillId="0" borderId="31" xfId="15" applyNumberFormat="1" applyBorder="1" applyAlignment="1">
      <alignment wrapText="1"/>
    </xf>
    <xf numFmtId="166" fontId="0" fillId="0" borderId="32" xfId="15" applyNumberFormat="1" applyBorder="1" applyAlignment="1">
      <alignment wrapText="1"/>
    </xf>
    <xf numFmtId="166" fontId="0" fillId="0" borderId="33" xfId="15" applyNumberFormat="1" applyBorder="1" applyAlignment="1">
      <alignment wrapText="1"/>
    </xf>
    <xf numFmtId="166" fontId="0" fillId="0" borderId="34" xfId="15" applyNumberFormat="1" applyBorder="1" applyAlignment="1">
      <alignment wrapText="1"/>
    </xf>
    <xf numFmtId="166" fontId="0" fillId="0" borderId="35" xfId="15" applyNumberFormat="1" applyBorder="1" applyAlignment="1">
      <alignment wrapText="1"/>
    </xf>
    <xf numFmtId="166" fontId="0" fillId="0" borderId="20" xfId="15" applyNumberFormat="1" applyBorder="1" applyAlignment="1">
      <alignment wrapText="1"/>
    </xf>
    <xf numFmtId="166" fontId="0" fillId="0" borderId="24" xfId="15" applyNumberFormat="1" applyBorder="1" applyAlignment="1">
      <alignment wrapText="1"/>
    </xf>
    <xf numFmtId="166" fontId="0" fillId="0" borderId="18" xfId="15" applyNumberFormat="1" applyBorder="1" applyAlignment="1">
      <alignment wrapText="1"/>
    </xf>
    <xf numFmtId="166" fontId="0" fillId="0" borderId="16" xfId="15" applyNumberFormat="1" applyBorder="1" applyAlignment="1">
      <alignment wrapText="1"/>
    </xf>
    <xf numFmtId="166" fontId="0" fillId="0" borderId="19" xfId="15" applyNumberFormat="1" applyBorder="1" applyAlignment="1">
      <alignment wrapText="1"/>
    </xf>
    <xf numFmtId="166" fontId="0" fillId="0" borderId="14" xfId="15" applyNumberFormat="1" applyBorder="1" applyAlignment="1">
      <alignment wrapText="1"/>
    </xf>
    <xf numFmtId="166" fontId="0" fillId="0" borderId="36" xfId="15" applyNumberFormat="1" applyBorder="1" applyAlignment="1">
      <alignment wrapText="1"/>
    </xf>
    <xf numFmtId="166" fontId="0" fillId="0" borderId="37" xfId="15" applyNumberFormat="1" applyBorder="1" applyAlignment="1">
      <alignment wrapText="1"/>
    </xf>
    <xf numFmtId="166" fontId="0" fillId="0" borderId="38" xfId="15" applyNumberFormat="1" applyBorder="1" applyAlignment="1">
      <alignment wrapText="1"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3" fontId="0" fillId="0" borderId="0" xfId="15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0" fillId="0" borderId="1" xfId="15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0" fillId="0" borderId="8" xfId="15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43" fontId="0" fillId="0" borderId="43" xfId="15" applyBorder="1" applyAlignment="1">
      <alignment horizontal="center" vertical="center"/>
    </xf>
    <xf numFmtId="43" fontId="0" fillId="0" borderId="43" xfId="0" applyNumberFormat="1" applyBorder="1" applyAlignment="1">
      <alignment horizontal="center" vertical="center"/>
    </xf>
    <xf numFmtId="43" fontId="0" fillId="0" borderId="44" xfId="15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43" fontId="0" fillId="0" borderId="30" xfId="15" applyBorder="1" applyAlignment="1">
      <alignment horizontal="center" vertical="center"/>
    </xf>
    <xf numFmtId="43" fontId="0" fillId="0" borderId="46" xfId="15" applyBorder="1" applyAlignment="1">
      <alignment horizontal="center" vertical="center"/>
    </xf>
    <xf numFmtId="167" fontId="2" fillId="0" borderId="36" xfId="0" applyNumberFormat="1" applyFont="1" applyBorder="1" applyAlignment="1">
      <alignment/>
    </xf>
    <xf numFmtId="1" fontId="2" fillId="0" borderId="47" xfId="0" applyNumberFormat="1" applyFont="1" applyBorder="1" applyAlignment="1">
      <alignment/>
    </xf>
    <xf numFmtId="166" fontId="2" fillId="0" borderId="47" xfId="15" applyNumberFormat="1" applyFont="1" applyBorder="1" applyAlignment="1">
      <alignment/>
    </xf>
    <xf numFmtId="166" fontId="2" fillId="0" borderId="18" xfId="15" applyNumberFormat="1" applyFont="1" applyBorder="1" applyAlignment="1">
      <alignment/>
    </xf>
    <xf numFmtId="167" fontId="2" fillId="0" borderId="37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166" fontId="2" fillId="0" borderId="31" xfId="15" applyNumberFormat="1" applyFont="1" applyBorder="1" applyAlignment="1">
      <alignment/>
    </xf>
    <xf numFmtId="167" fontId="3" fillId="0" borderId="37" xfId="0" applyNumberFormat="1" applyFont="1" applyBorder="1" applyAlignment="1">
      <alignment/>
    </xf>
    <xf numFmtId="43" fontId="3" fillId="0" borderId="1" xfId="15" applyFont="1" applyBorder="1" applyAlignment="1">
      <alignment/>
    </xf>
    <xf numFmtId="166" fontId="3" fillId="0" borderId="1" xfId="15" applyNumberFormat="1" applyFont="1" applyBorder="1" applyAlignment="1">
      <alignment/>
    </xf>
    <xf numFmtId="166" fontId="3" fillId="0" borderId="31" xfId="15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" xfId="0" applyFont="1" applyBorder="1" applyAlignment="1">
      <alignment/>
    </xf>
    <xf numFmtId="167" fontId="8" fillId="0" borderId="37" xfId="0" applyNumberFormat="1" applyFont="1" applyBorder="1" applyAlignment="1">
      <alignment/>
    </xf>
    <xf numFmtId="166" fontId="2" fillId="0" borderId="0" xfId="0" applyNumberFormat="1" applyFont="1" applyAlignment="1">
      <alignment vertical="center" wrapText="1"/>
    </xf>
    <xf numFmtId="166" fontId="2" fillId="0" borderId="1" xfId="15" applyNumberFormat="1" applyFont="1" applyBorder="1" applyAlignment="1">
      <alignment vertical="center" wrapText="1"/>
    </xf>
    <xf numFmtId="14" fontId="2" fillId="0" borderId="37" xfId="0" applyNumberFormat="1" applyFont="1" applyBorder="1" applyAlignment="1">
      <alignment/>
    </xf>
    <xf numFmtId="43" fontId="3" fillId="0" borderId="1" xfId="15" applyFont="1" applyFill="1" applyBorder="1" applyAlignment="1">
      <alignment/>
    </xf>
    <xf numFmtId="167" fontId="3" fillId="0" borderId="34" xfId="0" applyNumberFormat="1" applyFont="1" applyBorder="1" applyAlignment="1">
      <alignment/>
    </xf>
    <xf numFmtId="1" fontId="3" fillId="0" borderId="48" xfId="0" applyNumberFormat="1" applyFont="1" applyBorder="1" applyAlignment="1">
      <alignment/>
    </xf>
    <xf numFmtId="166" fontId="3" fillId="0" borderId="48" xfId="15" applyNumberFormat="1" applyFont="1" applyBorder="1" applyAlignment="1">
      <alignment/>
    </xf>
    <xf numFmtId="166" fontId="3" fillId="0" borderId="35" xfId="15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5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3" fontId="2" fillId="0" borderId="10" xfId="15" applyFont="1" applyBorder="1" applyAlignment="1">
      <alignment horizontal="center" vertical="center" wrapText="1"/>
    </xf>
    <xf numFmtId="43" fontId="2" fillId="0" borderId="3" xfId="15" applyFont="1" applyBorder="1" applyAlignment="1">
      <alignment horizontal="center" vertical="center" wrapText="1"/>
    </xf>
    <xf numFmtId="43" fontId="2" fillId="0" borderId="3" xfId="15" applyFont="1" applyBorder="1" applyAlignment="1">
      <alignment horizontal="righ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3" sqref="G3:I4"/>
    </sheetView>
  </sheetViews>
  <sheetFormatPr defaultColWidth="9.00390625" defaultRowHeight="12.75"/>
  <cols>
    <col min="1" max="1" width="7.00390625" style="34" customWidth="1"/>
    <col min="2" max="2" width="12.625" style="34" customWidth="1"/>
    <col min="3" max="3" width="13.625" style="34" customWidth="1"/>
    <col min="4" max="4" width="10.375" style="34" customWidth="1"/>
    <col min="5" max="5" width="12.25390625" style="34" customWidth="1"/>
    <col min="6" max="6" width="12.875" style="34" customWidth="1"/>
    <col min="7" max="7" width="12.00390625" style="34" customWidth="1"/>
    <col min="8" max="8" width="10.25390625" style="34" customWidth="1"/>
    <col min="9" max="9" width="11.75390625" style="34" customWidth="1"/>
    <col min="10" max="10" width="14.875" style="34" customWidth="1"/>
    <col min="11" max="11" width="11.875" style="34" customWidth="1"/>
    <col min="12" max="16384" width="9.125" style="34" customWidth="1"/>
  </cols>
  <sheetData>
    <row r="1" spans="9:10" ht="12.75">
      <c r="I1" s="128"/>
      <c r="J1" s="128"/>
    </row>
    <row r="2" spans="1:10" ht="49.5" customHeight="1" thickBot="1">
      <c r="A2" s="129" t="s">
        <v>54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1" ht="31.5" customHeight="1" thickBot="1" thickTop="1">
      <c r="A3" s="130" t="s">
        <v>55</v>
      </c>
      <c r="B3" s="133" t="s">
        <v>89</v>
      </c>
      <c r="C3" s="133"/>
      <c r="D3" s="133"/>
      <c r="E3" s="133"/>
      <c r="F3" s="133"/>
      <c r="G3" s="134" t="s">
        <v>88</v>
      </c>
      <c r="H3" s="135"/>
      <c r="I3" s="136"/>
      <c r="J3" s="130" t="s">
        <v>56</v>
      </c>
      <c r="K3" s="142" t="s">
        <v>57</v>
      </c>
    </row>
    <row r="4" spans="1:11" ht="33.75" customHeight="1" thickBot="1" thickTop="1">
      <c r="A4" s="131"/>
      <c r="B4" s="133" t="s">
        <v>58</v>
      </c>
      <c r="C4" s="133"/>
      <c r="D4" s="145" t="s">
        <v>59</v>
      </c>
      <c r="E4" s="133"/>
      <c r="F4" s="145" t="s">
        <v>60</v>
      </c>
      <c r="G4" s="137"/>
      <c r="H4" s="138"/>
      <c r="I4" s="139"/>
      <c r="J4" s="131"/>
      <c r="K4" s="143"/>
    </row>
    <row r="5" spans="1:11" ht="39" customHeight="1" thickBot="1" thickTop="1">
      <c r="A5" s="132"/>
      <c r="B5" s="36" t="s">
        <v>61</v>
      </c>
      <c r="C5" s="37" t="s">
        <v>62</v>
      </c>
      <c r="D5" s="38" t="s">
        <v>61</v>
      </c>
      <c r="E5" s="37" t="s">
        <v>62</v>
      </c>
      <c r="F5" s="145"/>
      <c r="G5" s="39" t="s">
        <v>58</v>
      </c>
      <c r="H5" s="40" t="s">
        <v>59</v>
      </c>
      <c r="I5" s="35" t="s">
        <v>60</v>
      </c>
      <c r="J5" s="140"/>
      <c r="K5" s="144"/>
    </row>
    <row r="6" spans="1:11" ht="16.5" customHeight="1" thickTop="1">
      <c r="A6" s="41" t="s">
        <v>63</v>
      </c>
      <c r="B6" s="77">
        <v>0</v>
      </c>
      <c r="C6" s="73">
        <v>0</v>
      </c>
      <c r="D6" s="75">
        <v>0</v>
      </c>
      <c r="E6" s="73">
        <v>0</v>
      </c>
      <c r="F6" s="71">
        <v>0</v>
      </c>
      <c r="G6" s="43"/>
      <c r="H6" s="42"/>
      <c r="I6" s="44">
        <f aca="true" t="shared" si="0" ref="I6:I16">SUM(G6:H6)</f>
        <v>0</v>
      </c>
      <c r="J6" s="63">
        <f aca="true" t="shared" si="1" ref="J6:J16">SUM(F6,I6)</f>
        <v>0</v>
      </c>
      <c r="K6" s="45">
        <v>4650317.23</v>
      </c>
    </row>
    <row r="7" spans="1:11" ht="17.25" customHeight="1">
      <c r="A7" s="46" t="s">
        <v>64</v>
      </c>
      <c r="B7" s="78">
        <v>0</v>
      </c>
      <c r="C7" s="66">
        <v>0</v>
      </c>
      <c r="D7" s="65">
        <v>0</v>
      </c>
      <c r="E7" s="66">
        <v>0</v>
      </c>
      <c r="F7" s="63">
        <v>0</v>
      </c>
      <c r="G7" s="65"/>
      <c r="H7" s="66">
        <v>0</v>
      </c>
      <c r="I7" s="63">
        <v>0</v>
      </c>
      <c r="J7" s="63">
        <f t="shared" si="1"/>
        <v>0</v>
      </c>
      <c r="K7" s="47">
        <v>4650317.23</v>
      </c>
    </row>
    <row r="8" spans="1:11" ht="16.5" customHeight="1">
      <c r="A8" s="48">
        <v>2006</v>
      </c>
      <c r="B8" s="78">
        <v>1478244</v>
      </c>
      <c r="C8" s="66">
        <v>365777.47</v>
      </c>
      <c r="D8" s="65">
        <v>80700.04</v>
      </c>
      <c r="E8" s="66">
        <v>67492.19</v>
      </c>
      <c r="F8" s="63">
        <f aca="true" t="shared" si="2" ref="F8:F16">SUM(B8:E8)</f>
        <v>1992213.7</v>
      </c>
      <c r="G8" s="65">
        <v>0</v>
      </c>
      <c r="H8" s="66">
        <v>41360</v>
      </c>
      <c r="I8" s="63">
        <f t="shared" si="0"/>
        <v>41360</v>
      </c>
      <c r="J8" s="63">
        <f t="shared" si="1"/>
        <v>2033573.7</v>
      </c>
      <c r="K8" s="49">
        <f>K7-(B8+C8+G8)+1876309</f>
        <v>4682604.760000001</v>
      </c>
    </row>
    <row r="9" spans="1:11" ht="17.25" customHeight="1">
      <c r="A9" s="48">
        <v>2007</v>
      </c>
      <c r="B9" s="78">
        <v>642268</v>
      </c>
      <c r="C9" s="66">
        <v>365777.47</v>
      </c>
      <c r="D9" s="65">
        <v>43688.39</v>
      </c>
      <c r="E9" s="66">
        <v>53183.32</v>
      </c>
      <c r="F9" s="63">
        <f t="shared" si="2"/>
        <v>1104917.18</v>
      </c>
      <c r="G9" s="65"/>
      <c r="H9" s="66">
        <v>75052</v>
      </c>
      <c r="I9" s="63">
        <f t="shared" si="0"/>
        <v>75052</v>
      </c>
      <c r="J9" s="63">
        <f t="shared" si="1"/>
        <v>1179969.18</v>
      </c>
      <c r="K9" s="49">
        <f>K8-(B9+C9)</f>
        <v>3674559.290000001</v>
      </c>
    </row>
    <row r="10" spans="1:11" ht="17.25" customHeight="1">
      <c r="A10" s="48">
        <v>2008</v>
      </c>
      <c r="B10" s="78">
        <v>469593</v>
      </c>
      <c r="C10" s="66">
        <v>365777.47</v>
      </c>
      <c r="D10" s="65">
        <v>21052.01</v>
      </c>
      <c r="E10" s="66">
        <v>38963.04</v>
      </c>
      <c r="F10" s="63">
        <f t="shared" si="2"/>
        <v>895385.52</v>
      </c>
      <c r="G10" s="65">
        <v>0</v>
      </c>
      <c r="H10" s="66">
        <v>75258</v>
      </c>
      <c r="I10" s="63">
        <f t="shared" si="0"/>
        <v>75258</v>
      </c>
      <c r="J10" s="63">
        <f t="shared" si="1"/>
        <v>970643.52</v>
      </c>
      <c r="K10" s="49">
        <f>K9-(B10+C10)-G10</f>
        <v>2839188.820000001</v>
      </c>
    </row>
    <row r="11" spans="1:11" ht="18" customHeight="1">
      <c r="A11" s="48">
        <v>2009</v>
      </c>
      <c r="B11" s="78">
        <v>165424</v>
      </c>
      <c r="C11" s="66">
        <v>365777.47</v>
      </c>
      <c r="D11" s="65">
        <v>6809.99</v>
      </c>
      <c r="E11" s="66">
        <v>24565.61</v>
      </c>
      <c r="F11" s="63">
        <f t="shared" si="2"/>
        <v>562577.07</v>
      </c>
      <c r="G11" s="65">
        <v>469077</v>
      </c>
      <c r="H11" s="66">
        <v>70323</v>
      </c>
      <c r="I11" s="63">
        <f t="shared" si="0"/>
        <v>539400</v>
      </c>
      <c r="J11" s="63">
        <f t="shared" si="1"/>
        <v>1101977.0699999998</v>
      </c>
      <c r="K11" s="49">
        <f>K10-(B11+C11)-G11</f>
        <v>1838910.3500000015</v>
      </c>
    </row>
    <row r="12" spans="1:11" ht="17.25" customHeight="1">
      <c r="A12" s="48">
        <v>2010</v>
      </c>
      <c r="B12" s="78">
        <v>52924</v>
      </c>
      <c r="C12" s="66">
        <v>204652.47</v>
      </c>
      <c r="D12" s="65">
        <v>1318.03</v>
      </c>
      <c r="E12" s="66">
        <v>11046.38</v>
      </c>
      <c r="F12" s="63">
        <f t="shared" si="2"/>
        <v>269940.88</v>
      </c>
      <c r="G12" s="65">
        <v>625436</v>
      </c>
      <c r="H12" s="66">
        <v>46848</v>
      </c>
      <c r="I12" s="63">
        <f t="shared" si="0"/>
        <v>672284</v>
      </c>
      <c r="J12" s="63">
        <f t="shared" si="1"/>
        <v>942224.88</v>
      </c>
      <c r="K12" s="49">
        <f>K11-(B12+C12)-G12</f>
        <v>955897.8800000015</v>
      </c>
    </row>
    <row r="13" spans="1:11" ht="16.5" customHeight="1">
      <c r="A13" s="48">
        <v>2011</v>
      </c>
      <c r="B13" s="78">
        <v>0</v>
      </c>
      <c r="C13" s="66">
        <v>43525.47</v>
      </c>
      <c r="D13" s="65">
        <v>0</v>
      </c>
      <c r="E13" s="66">
        <v>6964.08</v>
      </c>
      <c r="F13" s="63">
        <f t="shared" si="2"/>
        <v>50489.55</v>
      </c>
      <c r="G13" s="65">
        <v>625436</v>
      </c>
      <c r="H13" s="66">
        <v>21830</v>
      </c>
      <c r="I13" s="63">
        <f t="shared" si="0"/>
        <v>647266</v>
      </c>
      <c r="J13" s="63">
        <f t="shared" si="1"/>
        <v>697755.55</v>
      </c>
      <c r="K13" s="49">
        <f>K12-(B13+C13)-G13</f>
        <v>286936.41000000155</v>
      </c>
    </row>
    <row r="14" spans="1:11" ht="15.75" customHeight="1">
      <c r="A14" s="48">
        <v>2012</v>
      </c>
      <c r="B14" s="78">
        <v>0</v>
      </c>
      <c r="C14" s="66">
        <v>43525.47</v>
      </c>
      <c r="D14" s="65">
        <v>0</v>
      </c>
      <c r="E14" s="66">
        <v>5237.37</v>
      </c>
      <c r="F14" s="63">
        <f t="shared" si="2"/>
        <v>48762.840000000004</v>
      </c>
      <c r="G14" s="65">
        <v>156360</v>
      </c>
      <c r="H14" s="66">
        <v>1559</v>
      </c>
      <c r="I14" s="63">
        <f t="shared" si="0"/>
        <v>157919</v>
      </c>
      <c r="J14" s="63">
        <f t="shared" si="1"/>
        <v>206681.84</v>
      </c>
      <c r="K14" s="49">
        <f>K13-(B14+C14)-G14</f>
        <v>87050.94000000154</v>
      </c>
    </row>
    <row r="15" spans="1:11" ht="18" customHeight="1">
      <c r="A15" s="48">
        <v>2013</v>
      </c>
      <c r="B15" s="78">
        <v>0</v>
      </c>
      <c r="C15" s="66">
        <v>43525.47</v>
      </c>
      <c r="D15" s="65">
        <v>0</v>
      </c>
      <c r="E15" s="66">
        <v>3482.04</v>
      </c>
      <c r="F15" s="63">
        <f t="shared" si="2"/>
        <v>47007.51</v>
      </c>
      <c r="G15" s="65"/>
      <c r="H15" s="66"/>
      <c r="I15" s="63">
        <f t="shared" si="0"/>
        <v>0</v>
      </c>
      <c r="J15" s="63">
        <f t="shared" si="1"/>
        <v>47007.51</v>
      </c>
      <c r="K15" s="49">
        <f>K14-(B15+C15)</f>
        <v>43525.470000001544</v>
      </c>
    </row>
    <row r="16" spans="1:11" ht="19.5" customHeight="1" thickBot="1">
      <c r="A16" s="50">
        <v>2014</v>
      </c>
      <c r="B16" s="79">
        <v>0</v>
      </c>
      <c r="C16" s="66">
        <v>43525.47</v>
      </c>
      <c r="D16" s="67"/>
      <c r="E16" s="68">
        <v>1741.02</v>
      </c>
      <c r="F16" s="64">
        <f t="shared" si="2"/>
        <v>45266.49</v>
      </c>
      <c r="G16" s="67"/>
      <c r="H16" s="68"/>
      <c r="I16" s="64">
        <f t="shared" si="0"/>
        <v>0</v>
      </c>
      <c r="J16" s="64">
        <f t="shared" si="1"/>
        <v>45266.49</v>
      </c>
      <c r="K16" s="51">
        <f>K15-(B16+C16)</f>
        <v>1.5425030142068863E-09</v>
      </c>
    </row>
    <row r="17" spans="1:11" ht="19.5" customHeight="1" thickBot="1" thickTop="1">
      <c r="A17" s="52" t="s">
        <v>65</v>
      </c>
      <c r="B17" s="76">
        <f>SUM(B8:B16,B6)</f>
        <v>2808453</v>
      </c>
      <c r="C17" s="74">
        <f>SUM(C8:C16,C6)</f>
        <v>1841864.2299999997</v>
      </c>
      <c r="D17" s="76">
        <f>SUM(D8:D16,D6)</f>
        <v>153568.46</v>
      </c>
      <c r="E17" s="74">
        <f>SUM(E8:E16,E6)</f>
        <v>212675.05000000002</v>
      </c>
      <c r="F17" s="72">
        <f>SUM(F8:F16,F6)</f>
        <v>5016560.739999999</v>
      </c>
      <c r="G17" s="69"/>
      <c r="H17" s="70"/>
      <c r="I17" s="53"/>
      <c r="J17" s="53"/>
      <c r="K17" s="53"/>
    </row>
    <row r="18" spans="1:11" ht="24" customHeight="1" thickBot="1" thickTop="1">
      <c r="A18" s="52" t="s">
        <v>66</v>
      </c>
      <c r="B18" s="76">
        <f>SUM(B8:B16,B7)</f>
        <v>2808453</v>
      </c>
      <c r="C18" s="74">
        <f>SUM(C8:C16,C7)</f>
        <v>1841864.2299999997</v>
      </c>
      <c r="D18" s="76">
        <f>SUM(D8:D16,D7)</f>
        <v>153568.46</v>
      </c>
      <c r="E18" s="74">
        <f>SUM(E8:E16,E7)</f>
        <v>212675.05000000002</v>
      </c>
      <c r="F18" s="72">
        <f>SUM(F8:F16,F7)</f>
        <v>5016560.739999999</v>
      </c>
      <c r="G18" s="58">
        <f>SUM(G6:G16)</f>
        <v>1876309</v>
      </c>
      <c r="H18" s="59">
        <f>SUM(H6:H16)</f>
        <v>332230</v>
      </c>
      <c r="I18" s="60">
        <f>SUM(I7:I16)</f>
        <v>2208539</v>
      </c>
      <c r="J18" s="54">
        <f>SUM(J6:J16)</f>
        <v>7225099.739999999</v>
      </c>
      <c r="K18" s="55"/>
    </row>
    <row r="19" ht="13.5" thickTop="1">
      <c r="A19" s="56"/>
    </row>
    <row r="20" spans="1:4" ht="25.5" customHeight="1">
      <c r="A20" s="57" t="s">
        <v>67</v>
      </c>
      <c r="B20" s="141" t="s">
        <v>68</v>
      </c>
      <c r="C20" s="141"/>
      <c r="D20" s="141"/>
    </row>
    <row r="21" spans="1:4" ht="22.5" customHeight="1">
      <c r="A21" s="57" t="s">
        <v>69</v>
      </c>
      <c r="B21" s="141" t="s">
        <v>70</v>
      </c>
      <c r="C21" s="141"/>
      <c r="D21" s="141"/>
    </row>
    <row r="22" ht="12.75">
      <c r="A22" s="56"/>
    </row>
    <row r="23" ht="12.75">
      <c r="A23" s="56"/>
    </row>
    <row r="24" ht="12.75">
      <c r="A24" s="56"/>
    </row>
    <row r="25" ht="12.75">
      <c r="A25" s="56"/>
    </row>
    <row r="26" ht="12.75">
      <c r="A26" s="56"/>
    </row>
    <row r="27" ht="12.75">
      <c r="A27" s="56"/>
    </row>
    <row r="28" ht="12.75">
      <c r="A28" s="56"/>
    </row>
    <row r="29" ht="12.75">
      <c r="A29" s="56"/>
    </row>
    <row r="30" ht="12.75">
      <c r="A30" s="56"/>
    </row>
    <row r="31" ht="12.75">
      <c r="A31" s="56"/>
    </row>
    <row r="32" ht="12.75">
      <c r="A32" s="56"/>
    </row>
    <row r="33" ht="12.75">
      <c r="A33" s="56"/>
    </row>
    <row r="34" ht="12.75">
      <c r="A34" s="56"/>
    </row>
    <row r="35" ht="12.75">
      <c r="A35" s="56"/>
    </row>
    <row r="36" ht="12.75">
      <c r="A36" s="56"/>
    </row>
    <row r="37" ht="12.75">
      <c r="A37" s="56"/>
    </row>
  </sheetData>
  <mergeCells count="12">
    <mergeCell ref="B20:D20"/>
    <mergeCell ref="B21:D21"/>
    <mergeCell ref="K3:K5"/>
    <mergeCell ref="B4:C4"/>
    <mergeCell ref="D4:E4"/>
    <mergeCell ref="F4:F5"/>
    <mergeCell ref="I1:J1"/>
    <mergeCell ref="A2:J2"/>
    <mergeCell ref="A3:A5"/>
    <mergeCell ref="B3:F3"/>
    <mergeCell ref="G3:I4"/>
    <mergeCell ref="J3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D13" sqref="D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70" t="s">
        <v>93</v>
      </c>
      <c r="G1" s="168"/>
      <c r="H1" s="168"/>
      <c r="I1" s="168"/>
    </row>
    <row r="2" spans="6:9" ht="15.75" customHeight="1">
      <c r="F2" s="168"/>
      <c r="G2" s="168"/>
      <c r="H2" s="168"/>
      <c r="I2" s="168"/>
    </row>
    <row r="3" spans="6:9" ht="24.75" customHeight="1">
      <c r="F3" s="168"/>
      <c r="G3" s="168"/>
      <c r="H3" s="168"/>
      <c r="I3" s="168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3:11" ht="16.5" thickBot="1">
      <c r="C6" s="168"/>
      <c r="D6" s="168"/>
      <c r="E6" s="168"/>
      <c r="F6" s="168"/>
      <c r="G6" s="168"/>
      <c r="H6" s="168"/>
      <c r="I6" s="168"/>
      <c r="J6" s="168"/>
      <c r="K6" s="168"/>
    </row>
    <row r="7" spans="1:9" ht="56.25" customHeight="1">
      <c r="A7" s="165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75</v>
      </c>
      <c r="G7" s="163" t="s">
        <v>8</v>
      </c>
      <c r="H7" s="163"/>
      <c r="I7" s="166" t="s">
        <v>76</v>
      </c>
    </row>
    <row r="8" spans="1:9" ht="66.75" customHeight="1" thickBot="1">
      <c r="A8" s="160"/>
      <c r="B8" s="164"/>
      <c r="C8" s="164"/>
      <c r="D8" s="164"/>
      <c r="E8" s="164"/>
      <c r="F8" s="164"/>
      <c r="G8" s="3" t="s">
        <v>9</v>
      </c>
      <c r="H8" s="3" t="s">
        <v>100</v>
      </c>
      <c r="I8" s="167"/>
    </row>
    <row r="9" spans="1:9" ht="42" customHeight="1" thickBot="1">
      <c r="A9" s="124" t="s">
        <v>36</v>
      </c>
      <c r="B9" s="125"/>
      <c r="C9" s="125"/>
      <c r="D9" s="125"/>
      <c r="E9" s="125"/>
      <c r="F9" s="125"/>
      <c r="G9" s="125"/>
      <c r="H9" s="125"/>
      <c r="I9" s="126"/>
    </row>
    <row r="10" spans="1:9" ht="51" customHeight="1">
      <c r="A10" s="12" t="s">
        <v>12</v>
      </c>
      <c r="B10" s="9" t="s">
        <v>15</v>
      </c>
      <c r="C10" s="13">
        <v>2000000</v>
      </c>
      <c r="D10" s="13">
        <v>250000</v>
      </c>
      <c r="E10" s="13">
        <v>0</v>
      </c>
      <c r="F10" s="15">
        <f>SUM(C10,-D10,E10)</f>
        <v>1750000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7735799</v>
      </c>
      <c r="D12" s="15">
        <v>1274699</v>
      </c>
      <c r="E12" s="15">
        <v>3250000</v>
      </c>
      <c r="F12" s="15">
        <f>SUM(C12,-D12,E12)</f>
        <v>9711100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60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1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1"/>
      <c r="B16" s="6" t="s">
        <v>28</v>
      </c>
      <c r="C16" s="159"/>
      <c r="D16" s="159"/>
      <c r="E16" s="159"/>
      <c r="F16" s="158"/>
      <c r="G16" s="158"/>
      <c r="H16" s="158"/>
      <c r="I16" s="157"/>
    </row>
    <row r="17" spans="1:9" ht="15.75" customHeight="1">
      <c r="A17" s="161"/>
      <c r="B17" s="7" t="s">
        <v>24</v>
      </c>
      <c r="C17" s="159"/>
      <c r="D17" s="159"/>
      <c r="E17" s="159"/>
      <c r="F17" s="158"/>
      <c r="G17" s="158"/>
      <c r="H17" s="158"/>
      <c r="I17" s="157"/>
    </row>
    <row r="18" spans="1:9" ht="24" customHeight="1">
      <c r="A18" s="161"/>
      <c r="B18" s="8" t="s">
        <v>77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25</v>
      </c>
      <c r="C19" s="159"/>
      <c r="D19" s="159"/>
      <c r="E19" s="159"/>
      <c r="F19" s="158"/>
      <c r="G19" s="158"/>
      <c r="H19" s="158"/>
      <c r="I19" s="157"/>
    </row>
    <row r="20" spans="1:9" ht="24" customHeight="1">
      <c r="A20" s="161"/>
      <c r="B20" s="8" t="s">
        <v>30</v>
      </c>
      <c r="C20" s="159">
        <v>199126.05</v>
      </c>
      <c r="D20" s="159">
        <v>168726.05</v>
      </c>
      <c r="E20" s="159"/>
      <c r="F20" s="158">
        <f>SUM(C20,-D20,E20)</f>
        <v>30400</v>
      </c>
      <c r="G20" s="158"/>
      <c r="H20" s="158"/>
      <c r="I20" s="157"/>
    </row>
    <row r="21" spans="1:9" ht="16.5" customHeight="1">
      <c r="A21" s="161"/>
      <c r="B21" s="7" t="s">
        <v>26</v>
      </c>
      <c r="C21" s="159"/>
      <c r="D21" s="159"/>
      <c r="E21" s="159"/>
      <c r="F21" s="158"/>
      <c r="G21" s="158"/>
      <c r="H21" s="158"/>
      <c r="I21" s="157"/>
    </row>
    <row r="22" spans="1:9" ht="15.75" customHeight="1" thickBot="1">
      <c r="A22" s="162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27" t="s">
        <v>21</v>
      </c>
      <c r="B23" s="123"/>
      <c r="C23" s="24">
        <f>SUM(C10:C21)</f>
        <v>9934925.05</v>
      </c>
      <c r="D23" s="24">
        <f>SUM(D10:D21)</f>
        <v>1693425.05</v>
      </c>
      <c r="E23" s="24">
        <f>SUM(E10:E21)</f>
        <v>3250000</v>
      </c>
      <c r="F23" s="24">
        <f>SUM(F10:F22)</f>
        <v>11491500</v>
      </c>
      <c r="G23" s="24">
        <v>1</v>
      </c>
      <c r="H23" s="26">
        <f>('2009'!H23-8732000+10910000)*((G23/100)+1)</f>
        <v>29901213.6806</v>
      </c>
      <c r="I23" s="25">
        <f>SUM(F23/H23)*100</f>
        <v>38.431550380363724</v>
      </c>
    </row>
    <row r="24" spans="1:2" ht="15.75">
      <c r="A24" s="10"/>
      <c r="B24" s="10"/>
    </row>
    <row r="25" spans="1:5" ht="15.75">
      <c r="A25" s="10" t="s">
        <v>67</v>
      </c>
      <c r="B25" s="172" t="s">
        <v>101</v>
      </c>
      <c r="C25" s="172"/>
      <c r="D25" s="172"/>
      <c r="E25" s="172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8">
    <mergeCell ref="B25:E25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D13" sqref="D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70" t="s">
        <v>94</v>
      </c>
      <c r="G1" s="168"/>
      <c r="H1" s="168"/>
      <c r="I1" s="168"/>
    </row>
    <row r="2" spans="6:9" ht="15.75" customHeight="1">
      <c r="F2" s="168"/>
      <c r="G2" s="168"/>
      <c r="H2" s="168"/>
      <c r="I2" s="168"/>
    </row>
    <row r="3" spans="6:9" ht="24.75" customHeight="1">
      <c r="F3" s="168"/>
      <c r="G3" s="168"/>
      <c r="H3" s="168"/>
      <c r="I3" s="168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3:11" ht="16.5" thickBot="1">
      <c r="C6" s="168"/>
      <c r="D6" s="168"/>
      <c r="E6" s="168"/>
      <c r="F6" s="168"/>
      <c r="G6" s="168"/>
      <c r="H6" s="168"/>
      <c r="I6" s="168"/>
      <c r="J6" s="168"/>
      <c r="K6" s="168"/>
    </row>
    <row r="7" spans="1:9" ht="56.25" customHeight="1">
      <c r="A7" s="165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75</v>
      </c>
      <c r="G7" s="163" t="s">
        <v>8</v>
      </c>
      <c r="H7" s="163"/>
      <c r="I7" s="166" t="s">
        <v>76</v>
      </c>
    </row>
    <row r="8" spans="1:9" ht="66.75" customHeight="1" thickBot="1">
      <c r="A8" s="160"/>
      <c r="B8" s="164"/>
      <c r="C8" s="164"/>
      <c r="D8" s="164"/>
      <c r="E8" s="164"/>
      <c r="F8" s="164"/>
      <c r="G8" s="3" t="s">
        <v>9</v>
      </c>
      <c r="H8" s="3" t="s">
        <v>102</v>
      </c>
      <c r="I8" s="167"/>
    </row>
    <row r="9" spans="1:9" ht="42" customHeight="1" thickBot="1">
      <c r="A9" s="124" t="s">
        <v>37</v>
      </c>
      <c r="B9" s="125"/>
      <c r="C9" s="125"/>
      <c r="D9" s="125"/>
      <c r="E9" s="125"/>
      <c r="F9" s="125"/>
      <c r="G9" s="125"/>
      <c r="H9" s="125"/>
      <c r="I9" s="126"/>
    </row>
    <row r="10" spans="1:9" ht="51" customHeight="1">
      <c r="A10" s="12" t="s">
        <v>12</v>
      </c>
      <c r="B10" s="9" t="s">
        <v>15</v>
      </c>
      <c r="C10" s="13">
        <v>1750000</v>
      </c>
      <c r="D10" s="13">
        <v>750000</v>
      </c>
      <c r="E10" s="13">
        <v>0</v>
      </c>
      <c r="F10" s="15">
        <f>C10-D10+E10</f>
        <v>1000000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9711100</v>
      </c>
      <c r="D12" s="15">
        <v>1438800</v>
      </c>
      <c r="E12" s="15"/>
      <c r="F12" s="15">
        <f>C12-D12+E12</f>
        <v>8272300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60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1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1"/>
      <c r="B16" s="6" t="s">
        <v>28</v>
      </c>
      <c r="C16" s="159"/>
      <c r="D16" s="159"/>
      <c r="E16" s="159"/>
      <c r="F16" s="158"/>
      <c r="G16" s="158"/>
      <c r="H16" s="158"/>
      <c r="I16" s="157"/>
    </row>
    <row r="17" spans="1:9" ht="15.75" customHeight="1">
      <c r="A17" s="161"/>
      <c r="B17" s="7" t="s">
        <v>24</v>
      </c>
      <c r="C17" s="159"/>
      <c r="D17" s="159"/>
      <c r="E17" s="159"/>
      <c r="F17" s="158"/>
      <c r="G17" s="158"/>
      <c r="H17" s="158"/>
      <c r="I17" s="157"/>
    </row>
    <row r="18" spans="1:9" ht="24" customHeight="1">
      <c r="A18" s="161"/>
      <c r="B18" s="8" t="s">
        <v>77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25</v>
      </c>
      <c r="C19" s="159"/>
      <c r="D19" s="159"/>
      <c r="E19" s="159"/>
      <c r="F19" s="158"/>
      <c r="G19" s="158"/>
      <c r="H19" s="158"/>
      <c r="I19" s="157"/>
    </row>
    <row r="20" spans="1:9" ht="24" customHeight="1">
      <c r="A20" s="161"/>
      <c r="B20" s="8" t="s">
        <v>30</v>
      </c>
      <c r="C20" s="159">
        <v>30400</v>
      </c>
      <c r="D20" s="159">
        <v>7600</v>
      </c>
      <c r="E20" s="159"/>
      <c r="F20" s="158">
        <f>SUM(C20,-D20,E20)</f>
        <v>22800</v>
      </c>
      <c r="G20" s="158"/>
      <c r="H20" s="158"/>
      <c r="I20" s="157"/>
    </row>
    <row r="21" spans="1:9" ht="16.5" customHeight="1">
      <c r="A21" s="161"/>
      <c r="B21" s="7" t="s">
        <v>26</v>
      </c>
      <c r="C21" s="159"/>
      <c r="D21" s="159"/>
      <c r="E21" s="159"/>
      <c r="F21" s="158"/>
      <c r="G21" s="158"/>
      <c r="H21" s="158"/>
      <c r="I21" s="157"/>
    </row>
    <row r="22" spans="1:9" ht="15.75" customHeight="1" thickBot="1">
      <c r="A22" s="162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27" t="s">
        <v>21</v>
      </c>
      <c r="B23" s="123"/>
      <c r="C23" s="24">
        <f>SUM(C10:C21)</f>
        <v>11491500</v>
      </c>
      <c r="D23" s="24">
        <f>SUM(D10:D21)</f>
        <v>2196400</v>
      </c>
      <c r="E23" s="24">
        <f>SUM(E10:E21)</f>
        <v>0</v>
      </c>
      <c r="F23" s="24">
        <f>SUM(F10:F22)</f>
        <v>9295100</v>
      </c>
      <c r="G23" s="24">
        <v>1</v>
      </c>
      <c r="H23" s="26">
        <f>('2010'!H23-10910000)*((G23/100)+1)</f>
        <v>19181125.817406</v>
      </c>
      <c r="I23" s="25">
        <f>SUM(F23/H23)*100</f>
        <v>48.45961644005859</v>
      </c>
    </row>
    <row r="24" spans="1:2" ht="15.75">
      <c r="A24" s="10"/>
      <c r="B24" s="10"/>
    </row>
    <row r="25" spans="1:4" ht="29.25" customHeight="1">
      <c r="A25" s="10" t="s">
        <v>67</v>
      </c>
      <c r="B25" s="172" t="s">
        <v>103</v>
      </c>
      <c r="C25" s="172"/>
      <c r="D25" s="172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8">
    <mergeCell ref="B25:D25"/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D12" sqref="D12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70" t="s">
        <v>95</v>
      </c>
      <c r="G1" s="168"/>
      <c r="H1" s="168"/>
      <c r="I1" s="168"/>
    </row>
    <row r="2" spans="6:9" ht="15.75" customHeight="1">
      <c r="F2" s="168"/>
      <c r="G2" s="168"/>
      <c r="H2" s="168"/>
      <c r="I2" s="168"/>
    </row>
    <row r="3" spans="6:9" ht="24.75" customHeight="1">
      <c r="F3" s="168"/>
      <c r="G3" s="168"/>
      <c r="H3" s="168"/>
      <c r="I3" s="168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3:11" ht="16.5" thickBot="1">
      <c r="C6" s="168"/>
      <c r="D6" s="168"/>
      <c r="E6" s="168"/>
      <c r="F6" s="168"/>
      <c r="G6" s="168"/>
      <c r="H6" s="168"/>
      <c r="I6" s="168"/>
      <c r="J6" s="168"/>
      <c r="K6" s="168"/>
    </row>
    <row r="7" spans="1:9" ht="56.25" customHeight="1">
      <c r="A7" s="165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75</v>
      </c>
      <c r="G7" s="163" t="s">
        <v>8</v>
      </c>
      <c r="H7" s="163"/>
      <c r="I7" s="166" t="s">
        <v>76</v>
      </c>
    </row>
    <row r="8" spans="1:9" ht="66.75" customHeight="1" thickBot="1">
      <c r="A8" s="160"/>
      <c r="B8" s="164"/>
      <c r="C8" s="164"/>
      <c r="D8" s="164"/>
      <c r="E8" s="164"/>
      <c r="F8" s="164"/>
      <c r="G8" s="3" t="s">
        <v>9</v>
      </c>
      <c r="H8" s="3" t="s">
        <v>10</v>
      </c>
      <c r="I8" s="167"/>
    </row>
    <row r="9" spans="1:9" ht="42" customHeight="1" thickBot="1">
      <c r="A9" s="124" t="s">
        <v>38</v>
      </c>
      <c r="B9" s="125"/>
      <c r="C9" s="125"/>
      <c r="D9" s="125"/>
      <c r="E9" s="125"/>
      <c r="F9" s="125"/>
      <c r="G9" s="125"/>
      <c r="H9" s="125"/>
      <c r="I9" s="126"/>
    </row>
    <row r="10" spans="1:9" ht="51" customHeight="1">
      <c r="A10" s="12" t="s">
        <v>12</v>
      </c>
      <c r="B10" s="9" t="s">
        <v>15</v>
      </c>
      <c r="C10" s="13">
        <v>1000000</v>
      </c>
      <c r="D10" s="13">
        <v>750000</v>
      </c>
      <c r="E10" s="13">
        <v>0</v>
      </c>
      <c r="F10" s="15">
        <f>C10-D10+E10</f>
        <v>250000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8272300</v>
      </c>
      <c r="D12" s="15">
        <v>1438800</v>
      </c>
      <c r="E12" s="15"/>
      <c r="F12" s="15">
        <f>C12-D12+E12</f>
        <v>6833500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60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1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1"/>
      <c r="B16" s="6" t="s">
        <v>28</v>
      </c>
      <c r="C16" s="159"/>
      <c r="D16" s="159"/>
      <c r="E16" s="159"/>
      <c r="F16" s="158"/>
      <c r="G16" s="158"/>
      <c r="H16" s="158"/>
      <c r="I16" s="157"/>
    </row>
    <row r="17" spans="1:9" ht="15.75" customHeight="1">
      <c r="A17" s="161"/>
      <c r="B17" s="7" t="s">
        <v>24</v>
      </c>
      <c r="C17" s="159"/>
      <c r="D17" s="159"/>
      <c r="E17" s="159"/>
      <c r="F17" s="158"/>
      <c r="G17" s="158"/>
      <c r="H17" s="158"/>
      <c r="I17" s="157"/>
    </row>
    <row r="18" spans="1:9" ht="24" customHeight="1">
      <c r="A18" s="161"/>
      <c r="B18" s="8" t="s">
        <v>77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25</v>
      </c>
      <c r="C19" s="159"/>
      <c r="D19" s="159"/>
      <c r="E19" s="159"/>
      <c r="F19" s="158"/>
      <c r="G19" s="158"/>
      <c r="H19" s="158"/>
      <c r="I19" s="157"/>
    </row>
    <row r="20" spans="1:9" ht="24" customHeight="1">
      <c r="A20" s="161"/>
      <c r="B20" s="8" t="s">
        <v>30</v>
      </c>
      <c r="C20" s="159">
        <v>22800</v>
      </c>
      <c r="D20" s="159">
        <v>7600</v>
      </c>
      <c r="E20" s="159"/>
      <c r="F20" s="158">
        <f>SUM(C20,-D20,E20)</f>
        <v>15200</v>
      </c>
      <c r="G20" s="158"/>
      <c r="H20" s="158"/>
      <c r="I20" s="157"/>
    </row>
    <row r="21" spans="1:9" ht="16.5" customHeight="1">
      <c r="A21" s="161"/>
      <c r="B21" s="7" t="s">
        <v>26</v>
      </c>
      <c r="C21" s="159"/>
      <c r="D21" s="159"/>
      <c r="E21" s="159"/>
      <c r="F21" s="158"/>
      <c r="G21" s="158"/>
      <c r="H21" s="158"/>
      <c r="I21" s="157"/>
    </row>
    <row r="22" spans="1:9" ht="15.75" customHeight="1" thickBot="1">
      <c r="A22" s="162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27" t="s">
        <v>21</v>
      </c>
      <c r="B23" s="123"/>
      <c r="C23" s="24">
        <f>SUM(C10:C21)</f>
        <v>9295100</v>
      </c>
      <c r="D23" s="24">
        <f>SUM(D10:D21)</f>
        <v>2196400</v>
      </c>
      <c r="E23" s="24">
        <f>SUM(E10:E21)</f>
        <v>0</v>
      </c>
      <c r="F23" s="24">
        <f>SUM(F10:F22)</f>
        <v>7098700</v>
      </c>
      <c r="G23" s="24">
        <v>1</v>
      </c>
      <c r="H23" s="26">
        <f>'2011'!H23*((G23/100)+1)</f>
        <v>19372937.07558006</v>
      </c>
      <c r="I23" s="25">
        <f>SUM(F23/H23)*100</f>
        <v>36.64235305315703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F13" sqref="F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70" t="s">
        <v>96</v>
      </c>
      <c r="G1" s="168"/>
      <c r="H1" s="168"/>
      <c r="I1" s="168"/>
    </row>
    <row r="2" spans="6:9" ht="15.75" customHeight="1">
      <c r="F2" s="168"/>
      <c r="G2" s="168"/>
      <c r="H2" s="168"/>
      <c r="I2" s="168"/>
    </row>
    <row r="3" spans="6:9" ht="24.75" customHeight="1">
      <c r="F3" s="168"/>
      <c r="G3" s="168"/>
      <c r="H3" s="168"/>
      <c r="I3" s="168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3:11" ht="16.5" thickBot="1">
      <c r="C6" s="168"/>
      <c r="D6" s="168"/>
      <c r="E6" s="168"/>
      <c r="F6" s="168"/>
      <c r="G6" s="168"/>
      <c r="H6" s="168"/>
      <c r="I6" s="168"/>
      <c r="J6" s="168"/>
      <c r="K6" s="168"/>
    </row>
    <row r="7" spans="1:9" ht="56.25" customHeight="1">
      <c r="A7" s="165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75</v>
      </c>
      <c r="G7" s="163" t="s">
        <v>8</v>
      </c>
      <c r="H7" s="163"/>
      <c r="I7" s="166" t="s">
        <v>76</v>
      </c>
    </row>
    <row r="8" spans="1:9" ht="66.75" customHeight="1" thickBot="1">
      <c r="A8" s="160"/>
      <c r="B8" s="164"/>
      <c r="C8" s="164"/>
      <c r="D8" s="164"/>
      <c r="E8" s="164"/>
      <c r="F8" s="164"/>
      <c r="G8" s="3" t="s">
        <v>9</v>
      </c>
      <c r="H8" s="3" t="s">
        <v>10</v>
      </c>
      <c r="I8" s="167"/>
    </row>
    <row r="9" spans="1:9" ht="42" customHeight="1" thickBot="1">
      <c r="A9" s="124" t="s">
        <v>39</v>
      </c>
      <c r="B9" s="125"/>
      <c r="C9" s="125"/>
      <c r="D9" s="125"/>
      <c r="E9" s="125"/>
      <c r="F9" s="125"/>
      <c r="G9" s="125"/>
      <c r="H9" s="125"/>
      <c r="I9" s="126"/>
    </row>
    <row r="10" spans="1:9" ht="51" customHeight="1">
      <c r="A10" s="12" t="s">
        <v>12</v>
      </c>
      <c r="B10" s="9" t="s">
        <v>15</v>
      </c>
      <c r="C10" s="13">
        <v>250000</v>
      </c>
      <c r="D10" s="13">
        <v>250000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6833500</v>
      </c>
      <c r="D12" s="15">
        <v>1848800</v>
      </c>
      <c r="E12" s="15"/>
      <c r="F12" s="15">
        <f>C12-D12+E12</f>
        <v>4984700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60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1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1"/>
      <c r="B16" s="6" t="s">
        <v>28</v>
      </c>
      <c r="C16" s="159"/>
      <c r="D16" s="159"/>
      <c r="E16" s="159"/>
      <c r="F16" s="158"/>
      <c r="G16" s="158"/>
      <c r="H16" s="158"/>
      <c r="I16" s="157"/>
    </row>
    <row r="17" spans="1:9" ht="15.75" customHeight="1">
      <c r="A17" s="161"/>
      <c r="B17" s="7" t="s">
        <v>24</v>
      </c>
      <c r="C17" s="159"/>
      <c r="D17" s="159"/>
      <c r="E17" s="159"/>
      <c r="F17" s="158"/>
      <c r="G17" s="158"/>
      <c r="H17" s="158"/>
      <c r="I17" s="157"/>
    </row>
    <row r="18" spans="1:9" ht="24" customHeight="1">
      <c r="A18" s="161"/>
      <c r="B18" s="8" t="s">
        <v>77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25</v>
      </c>
      <c r="C19" s="159"/>
      <c r="D19" s="159"/>
      <c r="E19" s="159"/>
      <c r="F19" s="158"/>
      <c r="G19" s="158"/>
      <c r="H19" s="158"/>
      <c r="I19" s="157"/>
    </row>
    <row r="20" spans="1:9" ht="24" customHeight="1">
      <c r="A20" s="161"/>
      <c r="B20" s="8" t="s">
        <v>30</v>
      </c>
      <c r="C20" s="159">
        <v>15200</v>
      </c>
      <c r="D20" s="159">
        <v>7600</v>
      </c>
      <c r="E20" s="159"/>
      <c r="F20" s="158">
        <f>SUM(C20,-D20,E20)</f>
        <v>7600</v>
      </c>
      <c r="G20" s="158"/>
      <c r="H20" s="158"/>
      <c r="I20" s="157"/>
    </row>
    <row r="21" spans="1:9" ht="16.5" customHeight="1">
      <c r="A21" s="161"/>
      <c r="B21" s="7" t="s">
        <v>26</v>
      </c>
      <c r="C21" s="159"/>
      <c r="D21" s="159"/>
      <c r="E21" s="159"/>
      <c r="F21" s="158"/>
      <c r="G21" s="158"/>
      <c r="H21" s="158"/>
      <c r="I21" s="157"/>
    </row>
    <row r="22" spans="1:9" ht="15.75" customHeight="1" thickBot="1">
      <c r="A22" s="162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27" t="s">
        <v>21</v>
      </c>
      <c r="B23" s="123"/>
      <c r="C23" s="24">
        <f>SUM(C10:C21)</f>
        <v>7098700</v>
      </c>
      <c r="D23" s="24">
        <f>SUM(D10:D21)</f>
        <v>2106400</v>
      </c>
      <c r="E23" s="24">
        <f>SUM(E10:E21)</f>
        <v>0</v>
      </c>
      <c r="F23" s="24">
        <f>SUM(F10:F22)</f>
        <v>4992300</v>
      </c>
      <c r="G23" s="24">
        <v>1</v>
      </c>
      <c r="H23" s="26">
        <f>'2012'!H23*((G23/100)+1)</f>
        <v>19566666.44633586</v>
      </c>
      <c r="I23" s="25">
        <f>SUM(F23/H23)*100</f>
        <v>25.514310338411683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6:E17"/>
    <mergeCell ref="E18:E19"/>
    <mergeCell ref="E20:E21"/>
    <mergeCell ref="F16:F17"/>
    <mergeCell ref="F18:F19"/>
    <mergeCell ref="A9:I9"/>
    <mergeCell ref="A23:B23"/>
    <mergeCell ref="A14:A22"/>
    <mergeCell ref="C16:C17"/>
    <mergeCell ref="C18:C19"/>
    <mergeCell ref="C20:C21"/>
    <mergeCell ref="D16:D17"/>
    <mergeCell ref="F20:F21"/>
    <mergeCell ref="D18:D19"/>
    <mergeCell ref="D20:D21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E20" sqref="E20:E21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70" t="s">
        <v>97</v>
      </c>
      <c r="G1" s="168"/>
      <c r="H1" s="168"/>
      <c r="I1" s="168"/>
    </row>
    <row r="2" spans="6:9" ht="15.75" customHeight="1">
      <c r="F2" s="168"/>
      <c r="G2" s="168"/>
      <c r="H2" s="168"/>
      <c r="I2" s="168"/>
    </row>
    <row r="3" spans="6:9" ht="24.75" customHeight="1">
      <c r="F3" s="168"/>
      <c r="G3" s="168"/>
      <c r="H3" s="168"/>
      <c r="I3" s="168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3:11" ht="16.5" thickBot="1">
      <c r="C6" s="168"/>
      <c r="D6" s="168"/>
      <c r="E6" s="168"/>
      <c r="F6" s="168"/>
      <c r="G6" s="168"/>
      <c r="H6" s="168"/>
      <c r="I6" s="168"/>
      <c r="J6" s="168"/>
      <c r="K6" s="168"/>
    </row>
    <row r="7" spans="1:9" ht="56.25" customHeight="1">
      <c r="A7" s="165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75</v>
      </c>
      <c r="G7" s="163" t="s">
        <v>8</v>
      </c>
      <c r="H7" s="163"/>
      <c r="I7" s="166" t="s">
        <v>76</v>
      </c>
    </row>
    <row r="8" spans="1:9" ht="66.75" customHeight="1" thickBot="1">
      <c r="A8" s="160"/>
      <c r="B8" s="164"/>
      <c r="C8" s="164"/>
      <c r="D8" s="164"/>
      <c r="E8" s="164"/>
      <c r="F8" s="164"/>
      <c r="G8" s="3" t="s">
        <v>9</v>
      </c>
      <c r="H8" s="3" t="s">
        <v>10</v>
      </c>
      <c r="I8" s="167"/>
    </row>
    <row r="9" spans="1:9" ht="42" customHeight="1" thickBot="1">
      <c r="A9" s="124" t="s">
        <v>40</v>
      </c>
      <c r="B9" s="125"/>
      <c r="C9" s="125"/>
      <c r="D9" s="125"/>
      <c r="E9" s="125"/>
      <c r="F9" s="125"/>
      <c r="G9" s="125"/>
      <c r="H9" s="125"/>
      <c r="I9" s="126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4984700</v>
      </c>
      <c r="D12" s="15">
        <v>1484700</v>
      </c>
      <c r="E12" s="15">
        <v>0</v>
      </c>
      <c r="F12" s="15">
        <f>C12-D12+E12</f>
        <v>3500000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60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1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1"/>
      <c r="B16" s="6" t="s">
        <v>28</v>
      </c>
      <c r="C16" s="159"/>
      <c r="D16" s="159"/>
      <c r="E16" s="159"/>
      <c r="F16" s="158"/>
      <c r="G16" s="158"/>
      <c r="H16" s="158"/>
      <c r="I16" s="157"/>
    </row>
    <row r="17" spans="1:9" ht="15.75" customHeight="1">
      <c r="A17" s="161"/>
      <c r="B17" s="7" t="s">
        <v>24</v>
      </c>
      <c r="C17" s="159"/>
      <c r="D17" s="159"/>
      <c r="E17" s="159"/>
      <c r="F17" s="158"/>
      <c r="G17" s="158"/>
      <c r="H17" s="158"/>
      <c r="I17" s="157"/>
    </row>
    <row r="18" spans="1:9" ht="24" customHeight="1">
      <c r="A18" s="161"/>
      <c r="B18" s="8" t="s">
        <v>77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25</v>
      </c>
      <c r="C19" s="159"/>
      <c r="D19" s="159"/>
      <c r="E19" s="159"/>
      <c r="F19" s="158"/>
      <c r="G19" s="158"/>
      <c r="H19" s="158"/>
      <c r="I19" s="157"/>
    </row>
    <row r="20" spans="1:9" ht="24" customHeight="1">
      <c r="A20" s="161"/>
      <c r="B20" s="8" t="s">
        <v>30</v>
      </c>
      <c r="C20" s="159">
        <v>7600</v>
      </c>
      <c r="D20" s="159">
        <v>7600</v>
      </c>
      <c r="E20" s="159"/>
      <c r="F20" s="158">
        <f>SUM(C20,-D20,E20)</f>
        <v>0</v>
      </c>
      <c r="G20" s="158"/>
      <c r="H20" s="158"/>
      <c r="I20" s="157"/>
    </row>
    <row r="21" spans="1:9" ht="16.5" customHeight="1">
      <c r="A21" s="161"/>
      <c r="B21" s="7" t="s">
        <v>26</v>
      </c>
      <c r="C21" s="159"/>
      <c r="D21" s="159"/>
      <c r="E21" s="159"/>
      <c r="F21" s="158"/>
      <c r="G21" s="158"/>
      <c r="H21" s="158"/>
      <c r="I21" s="157"/>
    </row>
    <row r="22" spans="1:9" ht="15.75" customHeight="1" thickBot="1">
      <c r="A22" s="162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27" t="s">
        <v>21</v>
      </c>
      <c r="B23" s="123"/>
      <c r="C23" s="24">
        <f>SUM(C10:C21)</f>
        <v>4992300</v>
      </c>
      <c r="D23" s="24">
        <f>SUM(D10:D22)</f>
        <v>1492300</v>
      </c>
      <c r="E23" s="24">
        <f>SUM(E10:E21)</f>
        <v>0</v>
      </c>
      <c r="F23" s="24">
        <f>SUM(F10:F22)</f>
        <v>3500000</v>
      </c>
      <c r="G23" s="24">
        <v>1</v>
      </c>
      <c r="H23" s="26">
        <f>'2013'!H23*((G23/100)+1)</f>
        <v>19762333.11079922</v>
      </c>
      <c r="I23" s="25">
        <f>SUM(F23/H23)*100</f>
        <v>17.710459490673237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H20:H21"/>
    <mergeCell ref="E18:E19"/>
    <mergeCell ref="E20:E21"/>
    <mergeCell ref="F16:F17"/>
    <mergeCell ref="F18:F19"/>
    <mergeCell ref="I16:I17"/>
    <mergeCell ref="I18:I19"/>
    <mergeCell ref="I20:I21"/>
    <mergeCell ref="F1:I1"/>
    <mergeCell ref="F20:F21"/>
    <mergeCell ref="G16:G17"/>
    <mergeCell ref="G18:G19"/>
    <mergeCell ref="G20:G21"/>
    <mergeCell ref="H16:H17"/>
    <mergeCell ref="H18:H19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C1">
      <selection activeCell="E2" sqref="E2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70" t="s">
        <v>106</v>
      </c>
      <c r="G1" s="168"/>
      <c r="H1" s="168"/>
      <c r="I1" s="168"/>
    </row>
    <row r="2" spans="6:9" ht="15.75" customHeight="1">
      <c r="F2" s="168"/>
      <c r="G2" s="168"/>
      <c r="H2" s="168"/>
      <c r="I2" s="168"/>
    </row>
    <row r="3" spans="6:9" ht="24.75" customHeight="1">
      <c r="F3" s="168"/>
      <c r="G3" s="168"/>
      <c r="H3" s="168"/>
      <c r="I3" s="168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3:11" ht="16.5" thickBot="1">
      <c r="C6" s="168"/>
      <c r="D6" s="168"/>
      <c r="E6" s="168"/>
      <c r="F6" s="168"/>
      <c r="G6" s="168"/>
      <c r="H6" s="168"/>
      <c r="I6" s="168"/>
      <c r="J6" s="168"/>
      <c r="K6" s="168"/>
    </row>
    <row r="7" spans="1:9" ht="56.25" customHeight="1">
      <c r="A7" s="165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75</v>
      </c>
      <c r="G7" s="163" t="s">
        <v>8</v>
      </c>
      <c r="H7" s="163"/>
      <c r="I7" s="166" t="s">
        <v>76</v>
      </c>
    </row>
    <row r="8" spans="1:9" ht="66.75" customHeight="1" thickBot="1">
      <c r="A8" s="160"/>
      <c r="B8" s="164"/>
      <c r="C8" s="164"/>
      <c r="D8" s="164"/>
      <c r="E8" s="164"/>
      <c r="F8" s="164"/>
      <c r="G8" s="3" t="s">
        <v>9</v>
      </c>
      <c r="H8" s="3" t="s">
        <v>10</v>
      </c>
      <c r="I8" s="167"/>
    </row>
    <row r="9" spans="1:9" ht="42" customHeight="1" thickBot="1">
      <c r="A9" s="124" t="s">
        <v>98</v>
      </c>
      <c r="B9" s="125"/>
      <c r="C9" s="125"/>
      <c r="D9" s="125"/>
      <c r="E9" s="125"/>
      <c r="F9" s="125"/>
      <c r="G9" s="125"/>
      <c r="H9" s="125"/>
      <c r="I9" s="126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3500000</v>
      </c>
      <c r="D12" s="15">
        <v>1500000</v>
      </c>
      <c r="E12" s="15">
        <v>0</v>
      </c>
      <c r="F12" s="15">
        <f>C12-D12+E12</f>
        <v>2000000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60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1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1"/>
      <c r="B16" s="6" t="s">
        <v>28</v>
      </c>
      <c r="C16" s="159"/>
      <c r="D16" s="159"/>
      <c r="E16" s="159"/>
      <c r="F16" s="158"/>
      <c r="G16" s="158"/>
      <c r="H16" s="158"/>
      <c r="I16" s="157"/>
    </row>
    <row r="17" spans="1:9" ht="15.75" customHeight="1">
      <c r="A17" s="161"/>
      <c r="B17" s="7" t="s">
        <v>24</v>
      </c>
      <c r="C17" s="159"/>
      <c r="D17" s="159"/>
      <c r="E17" s="159"/>
      <c r="F17" s="158"/>
      <c r="G17" s="158"/>
      <c r="H17" s="158"/>
      <c r="I17" s="157"/>
    </row>
    <row r="18" spans="1:9" ht="24" customHeight="1">
      <c r="A18" s="161"/>
      <c r="B18" s="8" t="s">
        <v>77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25</v>
      </c>
      <c r="C19" s="159"/>
      <c r="D19" s="159"/>
      <c r="E19" s="159"/>
      <c r="F19" s="158"/>
      <c r="G19" s="158"/>
      <c r="H19" s="158"/>
      <c r="I19" s="157"/>
    </row>
    <row r="20" spans="1:9" ht="24" customHeight="1">
      <c r="A20" s="161"/>
      <c r="B20" s="8" t="s">
        <v>30</v>
      </c>
      <c r="C20" s="159"/>
      <c r="D20" s="159">
        <v>0</v>
      </c>
      <c r="E20" s="159"/>
      <c r="F20" s="158">
        <f>SUM(C20,-D20,E20)</f>
        <v>0</v>
      </c>
      <c r="G20" s="158"/>
      <c r="H20" s="158"/>
      <c r="I20" s="157"/>
    </row>
    <row r="21" spans="1:9" ht="16.5" customHeight="1">
      <c r="A21" s="161"/>
      <c r="B21" s="7" t="s">
        <v>26</v>
      </c>
      <c r="C21" s="159"/>
      <c r="D21" s="159"/>
      <c r="E21" s="159"/>
      <c r="F21" s="158"/>
      <c r="G21" s="158"/>
      <c r="H21" s="158"/>
      <c r="I21" s="157"/>
    </row>
    <row r="22" spans="1:9" ht="15.75" customHeight="1" thickBot="1">
      <c r="A22" s="162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27" t="s">
        <v>21</v>
      </c>
      <c r="B23" s="123"/>
      <c r="C23" s="24">
        <f>SUM(C10:C21)</f>
        <v>3500000</v>
      </c>
      <c r="D23" s="24">
        <f>SUM(D10:D22)</f>
        <v>1500000</v>
      </c>
      <c r="E23" s="24">
        <f>SUM(E10:E21)</f>
        <v>0</v>
      </c>
      <c r="F23" s="24">
        <f>SUM(F10:F22)</f>
        <v>2000000</v>
      </c>
      <c r="G23" s="24">
        <v>1</v>
      </c>
      <c r="H23" s="26">
        <f>'2014'!H23*((G23/100)+1)</f>
        <v>19959956.441907212</v>
      </c>
      <c r="I23" s="25">
        <f>SUM(F23/H23)*100</f>
        <v>10.020061946632666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A23:B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D18:D19"/>
    <mergeCell ref="E18:E19"/>
    <mergeCell ref="F18:F19"/>
    <mergeCell ref="G18:G19"/>
    <mergeCell ref="A9:I9"/>
    <mergeCell ref="A14:A22"/>
    <mergeCell ref="C16:C17"/>
    <mergeCell ref="D16:D17"/>
    <mergeCell ref="E16:E17"/>
    <mergeCell ref="F16:F17"/>
    <mergeCell ref="G16:G17"/>
    <mergeCell ref="H16:H17"/>
    <mergeCell ref="I16:I17"/>
    <mergeCell ref="C18:C19"/>
    <mergeCell ref="C6:K6"/>
    <mergeCell ref="A7:A8"/>
    <mergeCell ref="B7:B8"/>
    <mergeCell ref="C7:C8"/>
    <mergeCell ref="D7:D8"/>
    <mergeCell ref="E7:E8"/>
    <mergeCell ref="F7:F8"/>
    <mergeCell ref="G7:H7"/>
    <mergeCell ref="I7:I8"/>
    <mergeCell ref="F1:I1"/>
    <mergeCell ref="F2:I2"/>
    <mergeCell ref="F3:I3"/>
    <mergeCell ref="A5:I5"/>
  </mergeCells>
  <printOptions/>
  <pageMargins left="0.984251968503937" right="0.984251968503937" top="0.984251968503937" bottom="0.984251968503937" header="0.5118110236220472" footer="0.5118110236220472"/>
  <pageSetup horizontalDpi="300" verticalDpi="3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C16">
      <selection activeCell="D1" sqref="D1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70" t="s">
        <v>107</v>
      </c>
      <c r="G1" s="168"/>
      <c r="H1" s="168"/>
      <c r="I1" s="168"/>
    </row>
    <row r="2" spans="6:9" ht="15.75" customHeight="1">
      <c r="F2" s="168"/>
      <c r="G2" s="168"/>
      <c r="H2" s="168"/>
      <c r="I2" s="168"/>
    </row>
    <row r="3" spans="6:9" ht="24.75" customHeight="1">
      <c r="F3" s="168"/>
      <c r="G3" s="168"/>
      <c r="H3" s="168"/>
      <c r="I3" s="168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3:11" ht="16.5" thickBot="1">
      <c r="C6" s="168"/>
      <c r="D6" s="168"/>
      <c r="E6" s="168"/>
      <c r="F6" s="168"/>
      <c r="G6" s="168"/>
      <c r="H6" s="168"/>
      <c r="I6" s="168"/>
      <c r="J6" s="168"/>
      <c r="K6" s="168"/>
    </row>
    <row r="7" spans="1:9" ht="56.25" customHeight="1">
      <c r="A7" s="165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75</v>
      </c>
      <c r="G7" s="163" t="s">
        <v>8</v>
      </c>
      <c r="H7" s="163"/>
      <c r="I7" s="166" t="s">
        <v>76</v>
      </c>
    </row>
    <row r="8" spans="1:9" ht="66.75" customHeight="1" thickBot="1">
      <c r="A8" s="160"/>
      <c r="B8" s="164"/>
      <c r="C8" s="164"/>
      <c r="D8" s="164"/>
      <c r="E8" s="164"/>
      <c r="F8" s="164"/>
      <c r="G8" s="3" t="s">
        <v>9</v>
      </c>
      <c r="H8" s="3" t="s">
        <v>10</v>
      </c>
      <c r="I8" s="167"/>
    </row>
    <row r="9" spans="1:9" ht="42" customHeight="1" thickBot="1">
      <c r="A9" s="124" t="s">
        <v>99</v>
      </c>
      <c r="B9" s="125"/>
      <c r="C9" s="125"/>
      <c r="D9" s="125"/>
      <c r="E9" s="125"/>
      <c r="F9" s="125"/>
      <c r="G9" s="125"/>
      <c r="H9" s="125"/>
      <c r="I9" s="126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2000000</v>
      </c>
      <c r="D12" s="15">
        <v>2000000</v>
      </c>
      <c r="E12" s="15">
        <v>0</v>
      </c>
      <c r="F12" s="15">
        <f>C12-D12+E12</f>
        <v>0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60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1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1"/>
      <c r="B16" s="6" t="s">
        <v>28</v>
      </c>
      <c r="C16" s="159"/>
      <c r="D16" s="159"/>
      <c r="E16" s="159"/>
      <c r="F16" s="158"/>
      <c r="G16" s="158"/>
      <c r="H16" s="158"/>
      <c r="I16" s="157"/>
    </row>
    <row r="17" spans="1:9" ht="15.75" customHeight="1">
      <c r="A17" s="161"/>
      <c r="B17" s="7" t="s">
        <v>24</v>
      </c>
      <c r="C17" s="159"/>
      <c r="D17" s="159"/>
      <c r="E17" s="159"/>
      <c r="F17" s="158"/>
      <c r="G17" s="158"/>
      <c r="H17" s="158"/>
      <c r="I17" s="157"/>
    </row>
    <row r="18" spans="1:9" ht="24" customHeight="1">
      <c r="A18" s="161"/>
      <c r="B18" s="8" t="s">
        <v>77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25</v>
      </c>
      <c r="C19" s="159"/>
      <c r="D19" s="159"/>
      <c r="E19" s="159"/>
      <c r="F19" s="158"/>
      <c r="G19" s="158"/>
      <c r="H19" s="158"/>
      <c r="I19" s="157"/>
    </row>
    <row r="20" spans="1:9" ht="24" customHeight="1">
      <c r="A20" s="161"/>
      <c r="B20" s="8" t="s">
        <v>30</v>
      </c>
      <c r="C20" s="159">
        <v>7600</v>
      </c>
      <c r="D20" s="159">
        <v>7600</v>
      </c>
      <c r="E20" s="159"/>
      <c r="F20" s="158">
        <f>SUM(C20,-D20,E20)</f>
        <v>0</v>
      </c>
      <c r="G20" s="158"/>
      <c r="H20" s="158"/>
      <c r="I20" s="157"/>
    </row>
    <row r="21" spans="1:9" ht="16.5" customHeight="1">
      <c r="A21" s="161"/>
      <c r="B21" s="7" t="s">
        <v>26</v>
      </c>
      <c r="C21" s="159"/>
      <c r="D21" s="159"/>
      <c r="E21" s="159"/>
      <c r="F21" s="158"/>
      <c r="G21" s="158"/>
      <c r="H21" s="158"/>
      <c r="I21" s="157"/>
    </row>
    <row r="22" spans="1:9" ht="15.75" customHeight="1" thickBot="1">
      <c r="A22" s="162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27" t="s">
        <v>21</v>
      </c>
      <c r="B23" s="123"/>
      <c r="C23" s="24">
        <f>SUM(C10:C21)</f>
        <v>2007600</v>
      </c>
      <c r="D23" s="24">
        <f>SUM(D10:D22)</f>
        <v>2007600</v>
      </c>
      <c r="E23" s="24">
        <f>SUM(E10:E21)</f>
        <v>0</v>
      </c>
      <c r="F23" s="24">
        <f>SUM(F10:F22)</f>
        <v>0</v>
      </c>
      <c r="G23" s="24">
        <v>1</v>
      </c>
      <c r="H23" s="26">
        <f>'2015'!H23*((G23/100)+1)</f>
        <v>20159556.006326284</v>
      </c>
      <c r="I23" s="25">
        <f>SUM(F23/H23)*100</f>
        <v>0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A23:B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D18:D19"/>
    <mergeCell ref="E18:E19"/>
    <mergeCell ref="F18:F19"/>
    <mergeCell ref="G18:G19"/>
    <mergeCell ref="A9:I9"/>
    <mergeCell ref="A14:A22"/>
    <mergeCell ref="C16:C17"/>
    <mergeCell ref="D16:D17"/>
    <mergeCell ref="E16:E17"/>
    <mergeCell ref="F16:F17"/>
    <mergeCell ref="G16:G17"/>
    <mergeCell ref="H16:H17"/>
    <mergeCell ref="I16:I17"/>
    <mergeCell ref="C18:C19"/>
    <mergeCell ref="C6:K6"/>
    <mergeCell ref="A7:A8"/>
    <mergeCell ref="B7:B8"/>
    <mergeCell ref="C7:C8"/>
    <mergeCell ref="D7:D8"/>
    <mergeCell ref="E7:E8"/>
    <mergeCell ref="F7:F8"/>
    <mergeCell ref="G7:H7"/>
    <mergeCell ref="I7:I8"/>
    <mergeCell ref="F1:I1"/>
    <mergeCell ref="F2:I2"/>
    <mergeCell ref="F3:I3"/>
    <mergeCell ref="A5:I5"/>
  </mergeCells>
  <printOptions/>
  <pageMargins left="0.984251968503937" right="0.984251968503937" top="0.984251968503937" bottom="0.984251968503937" header="0.5118110236220472" footer="0.5118110236220472"/>
  <pageSetup horizontalDpi="300" verticalDpi="3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zoomScale="75" zoomScaleNormal="75" workbookViewId="0" topLeftCell="A1">
      <selection activeCell="B4" sqref="B4:G8"/>
    </sheetView>
  </sheetViews>
  <sheetFormatPr defaultColWidth="9.00390625" defaultRowHeight="12.75"/>
  <cols>
    <col min="1" max="1" width="27.375" style="0" customWidth="1"/>
    <col min="2" max="2" width="18.25390625" style="0" customWidth="1"/>
    <col min="3" max="3" width="16.00390625" style="0" bestFit="1" customWidth="1"/>
    <col min="4" max="5" width="17.625" style="0" customWidth="1"/>
    <col min="6" max="6" width="13.75390625" style="0" customWidth="1"/>
    <col min="7" max="7" width="17.75390625" style="0" customWidth="1"/>
  </cols>
  <sheetData>
    <row r="1" ht="20.25" customHeight="1" thickBot="1"/>
    <row r="2" spans="1:7" ht="39.75" customHeight="1" thickBot="1">
      <c r="A2" s="84"/>
      <c r="B2" s="146" t="s">
        <v>82</v>
      </c>
      <c r="C2" s="147"/>
      <c r="D2" s="148"/>
      <c r="E2" s="149" t="s">
        <v>86</v>
      </c>
      <c r="F2" s="147"/>
      <c r="G2" s="148"/>
    </row>
    <row r="3" spans="1:10" ht="39.75" customHeight="1">
      <c r="A3" s="85"/>
      <c r="B3" s="86" t="s">
        <v>84</v>
      </c>
      <c r="C3" s="86" t="s">
        <v>83</v>
      </c>
      <c r="D3" s="87" t="s">
        <v>85</v>
      </c>
      <c r="E3" s="96" t="s">
        <v>84</v>
      </c>
      <c r="F3" s="86" t="s">
        <v>83</v>
      </c>
      <c r="G3" s="87" t="s">
        <v>85</v>
      </c>
      <c r="H3" s="34"/>
      <c r="I3" s="34"/>
      <c r="J3" s="34"/>
    </row>
    <row r="4" spans="1:7" ht="39.75" customHeight="1">
      <c r="A4" s="88" t="s">
        <v>78</v>
      </c>
      <c r="B4" s="89">
        <v>15866890</v>
      </c>
      <c r="C4" s="90"/>
      <c r="D4" s="91"/>
      <c r="E4" s="97">
        <v>18421318</v>
      </c>
      <c r="F4" s="89"/>
      <c r="G4" s="91"/>
    </row>
    <row r="5" spans="1:7" ht="39.75" customHeight="1">
      <c r="A5" s="88" t="s">
        <v>79</v>
      </c>
      <c r="B5" s="89">
        <v>2019062</v>
      </c>
      <c r="C5" s="90">
        <f>B5/B4*100</f>
        <v>12.725001559851995</v>
      </c>
      <c r="D5" s="91">
        <v>15</v>
      </c>
      <c r="E5" s="97">
        <v>2032791</v>
      </c>
      <c r="F5" s="89">
        <f>E5/E4*100</f>
        <v>11.034992175912711</v>
      </c>
      <c r="G5" s="91">
        <v>15</v>
      </c>
    </row>
    <row r="6" spans="1:7" ht="39.75" customHeight="1">
      <c r="A6" s="88" t="s">
        <v>80</v>
      </c>
      <c r="B6" s="89"/>
      <c r="C6" s="90"/>
      <c r="D6" s="91"/>
      <c r="E6" s="97">
        <v>1143917</v>
      </c>
      <c r="F6" s="89">
        <f>E6/E4*100</f>
        <v>6.209745687034989</v>
      </c>
      <c r="G6" s="91">
        <v>15</v>
      </c>
    </row>
    <row r="7" spans="1:7" ht="39.75" customHeight="1">
      <c r="A7" s="88" t="s">
        <v>87</v>
      </c>
      <c r="B7" s="89">
        <v>4650317</v>
      </c>
      <c r="C7" s="90">
        <f>B7/B4*100</f>
        <v>29.308308055327792</v>
      </c>
      <c r="D7" s="91">
        <v>60</v>
      </c>
      <c r="E7" s="97">
        <v>4818590</v>
      </c>
      <c r="F7" s="89">
        <f>E7/E4*100</f>
        <v>26.157683179889734</v>
      </c>
      <c r="G7" s="91">
        <v>60</v>
      </c>
    </row>
    <row r="8" spans="1:7" ht="39.75" customHeight="1" thickBot="1">
      <c r="A8" s="92" t="s">
        <v>81</v>
      </c>
      <c r="B8" s="93">
        <v>763873</v>
      </c>
      <c r="C8" s="94">
        <f>B8/B4*100</f>
        <v>4.814257866538433</v>
      </c>
      <c r="D8" s="95">
        <v>29.3</v>
      </c>
      <c r="E8" s="98">
        <v>534050</v>
      </c>
      <c r="F8" s="93">
        <f>E8/E4*100</f>
        <v>2.899086808012326</v>
      </c>
      <c r="G8" s="95">
        <v>20</v>
      </c>
    </row>
    <row r="9" spans="1:7" ht="12.75">
      <c r="A9" s="81"/>
      <c r="B9" s="83"/>
      <c r="C9" s="82"/>
      <c r="D9" s="82"/>
      <c r="E9" s="82"/>
      <c r="F9" s="82"/>
      <c r="G9" s="82"/>
    </row>
    <row r="10" ht="12.75">
      <c r="A10" s="56"/>
    </row>
    <row r="12" ht="12.75">
      <c r="B12" s="56"/>
    </row>
    <row r="13" ht="12.75">
      <c r="B13" s="80"/>
    </row>
    <row r="14" ht="12.75">
      <c r="B14" s="80"/>
    </row>
    <row r="15" ht="12.75">
      <c r="B15" s="80"/>
    </row>
    <row r="16" ht="12.75">
      <c r="B16" s="80"/>
    </row>
    <row r="17" ht="12.75">
      <c r="B17" s="80"/>
    </row>
  </sheetData>
  <mergeCells count="2">
    <mergeCell ref="B2:D2"/>
    <mergeCell ref="E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A2" sqref="A2:D37"/>
    </sheetView>
  </sheetViews>
  <sheetFormatPr defaultColWidth="9.00390625" defaultRowHeight="12.75"/>
  <cols>
    <col min="1" max="1" width="13.875" style="1" customWidth="1"/>
    <col min="2" max="2" width="18.625" style="1" customWidth="1"/>
    <col min="3" max="3" width="17.625" style="1" customWidth="1"/>
    <col min="4" max="4" width="23.875" style="1" customWidth="1"/>
    <col min="5" max="5" width="9.125" style="1" customWidth="1"/>
    <col min="6" max="6" width="16.125" style="1" customWidth="1"/>
    <col min="7" max="7" width="16.125" style="1" bestFit="1" customWidth="1"/>
    <col min="8" max="8" width="17.00390625" style="1" customWidth="1"/>
    <col min="9" max="16384" width="9.125" style="1" customWidth="1"/>
  </cols>
  <sheetData>
    <row r="1" spans="1:4" ht="16.5" thickBot="1" thickTop="1">
      <c r="A1" s="153" t="s">
        <v>44</v>
      </c>
      <c r="B1" s="154"/>
      <c r="C1" s="154"/>
      <c r="D1" s="155"/>
    </row>
    <row r="2" spans="1:4" ht="15.75" thickTop="1">
      <c r="A2" s="99">
        <v>38898</v>
      </c>
      <c r="B2" s="100"/>
      <c r="C2" s="101">
        <v>0.04</v>
      </c>
      <c r="D2" s="102">
        <v>365</v>
      </c>
    </row>
    <row r="3" spans="1:4" ht="15">
      <c r="A3" s="103">
        <v>39082</v>
      </c>
      <c r="B3" s="104">
        <f>A3-A2</f>
        <v>184</v>
      </c>
      <c r="C3" s="105">
        <v>1876309</v>
      </c>
      <c r="D3" s="106">
        <f>B3*C3*C2/D2</f>
        <v>37834.614356164384</v>
      </c>
    </row>
    <row r="4" spans="1:4" ht="15.75">
      <c r="A4" s="107" t="s">
        <v>43</v>
      </c>
      <c r="B4" s="108">
        <v>0</v>
      </c>
      <c r="C4" s="109"/>
      <c r="D4" s="110">
        <f>SUM(D3:D3)</f>
        <v>37834.614356164384</v>
      </c>
    </row>
    <row r="5" spans="1:4" ht="15">
      <c r="A5" s="103"/>
      <c r="B5" s="104"/>
      <c r="C5" s="105"/>
      <c r="D5" s="106"/>
    </row>
    <row r="6" spans="1:4" ht="15">
      <c r="A6" s="103">
        <v>39082</v>
      </c>
      <c r="B6" s="104"/>
      <c r="C6" s="105">
        <v>0.04</v>
      </c>
      <c r="D6" s="106">
        <v>365</v>
      </c>
    </row>
    <row r="7" spans="1:4" ht="15">
      <c r="A7" s="103">
        <v>39447</v>
      </c>
      <c r="B7" s="104">
        <f>A7-A6</f>
        <v>365</v>
      </c>
      <c r="C7" s="105">
        <v>1876309</v>
      </c>
      <c r="D7" s="106">
        <f>B7*C7*C6/D6</f>
        <v>75052.36</v>
      </c>
    </row>
    <row r="8" spans="1:8" ht="15.75">
      <c r="A8" s="107" t="s">
        <v>43</v>
      </c>
      <c r="B8" s="111">
        <v>0</v>
      </c>
      <c r="C8" s="109"/>
      <c r="D8" s="110">
        <f>SUM(D7:D7)</f>
        <v>75052.36</v>
      </c>
      <c r="F8" s="1" t="s">
        <v>45</v>
      </c>
      <c r="H8" s="31">
        <v>1876309</v>
      </c>
    </row>
    <row r="9" spans="1:8" ht="15">
      <c r="A9" s="112"/>
      <c r="B9" s="113"/>
      <c r="C9" s="105"/>
      <c r="D9" s="106"/>
      <c r="F9" s="33" t="s">
        <v>46</v>
      </c>
      <c r="G9" s="30">
        <v>156359.08</v>
      </c>
      <c r="H9" s="32">
        <v>1876309</v>
      </c>
    </row>
    <row r="10" spans="1:8" ht="15">
      <c r="A10" s="103">
        <v>39447</v>
      </c>
      <c r="B10" s="104"/>
      <c r="C10" s="105">
        <v>0.04</v>
      </c>
      <c r="D10" s="106">
        <v>365</v>
      </c>
      <c r="F10" s="33" t="s">
        <v>47</v>
      </c>
      <c r="G10" s="30">
        <v>156359.08</v>
      </c>
      <c r="H10" s="32">
        <f>H9-G10</f>
        <v>1719949.92</v>
      </c>
    </row>
    <row r="11" spans="1:8" ht="15">
      <c r="A11" s="103">
        <v>39813</v>
      </c>
      <c r="B11" s="104">
        <f>A11-A10</f>
        <v>366</v>
      </c>
      <c r="C11" s="105">
        <v>1876309</v>
      </c>
      <c r="D11" s="106">
        <f>B11*C11*C10/D10</f>
        <v>75257.9829041096</v>
      </c>
      <c r="F11" s="33" t="s">
        <v>48</v>
      </c>
      <c r="G11" s="30">
        <v>156359.08</v>
      </c>
      <c r="H11" s="32">
        <f>H10-G11</f>
        <v>1563590.8399999999</v>
      </c>
    </row>
    <row r="12" spans="1:8" ht="15.75">
      <c r="A12" s="107" t="s">
        <v>43</v>
      </c>
      <c r="B12" s="108">
        <v>0</v>
      </c>
      <c r="C12" s="109"/>
      <c r="D12" s="110">
        <f>SUM(D11:D11)</f>
        <v>75257.9829041096</v>
      </c>
      <c r="F12" s="10" t="s">
        <v>21</v>
      </c>
      <c r="G12" s="31">
        <f>SUM(G9:G11)</f>
        <v>469077.24</v>
      </c>
      <c r="H12" s="32"/>
    </row>
    <row r="13" spans="1:8" ht="15">
      <c r="A13" s="114"/>
      <c r="B13" s="104"/>
      <c r="C13" s="105"/>
      <c r="D13" s="106"/>
      <c r="F13" s="33" t="s">
        <v>49</v>
      </c>
      <c r="G13" s="30">
        <v>156359.08</v>
      </c>
      <c r="H13" s="32">
        <f>H11-G13</f>
        <v>1407231.7599999998</v>
      </c>
    </row>
    <row r="14" spans="1:8" ht="15">
      <c r="A14" s="103">
        <v>39813</v>
      </c>
      <c r="B14" s="104"/>
      <c r="C14" s="105">
        <v>0.04</v>
      </c>
      <c r="D14" s="106">
        <v>365</v>
      </c>
      <c r="F14" s="33" t="s">
        <v>50</v>
      </c>
      <c r="G14" s="30">
        <v>156359.08</v>
      </c>
      <c r="H14" s="32">
        <f>H13-G14</f>
        <v>1250872.6799999997</v>
      </c>
    </row>
    <row r="15" spans="1:8" ht="15">
      <c r="A15" s="103">
        <v>39903</v>
      </c>
      <c r="B15" s="104">
        <f>A15-A14</f>
        <v>90</v>
      </c>
      <c r="C15" s="105">
        <v>1876309</v>
      </c>
      <c r="D15" s="106">
        <f>B15*C15*C14/D14</f>
        <v>18506.061369863015</v>
      </c>
      <c r="F15" s="33" t="s">
        <v>51</v>
      </c>
      <c r="G15" s="30">
        <v>156359.08</v>
      </c>
      <c r="H15" s="32">
        <f>H14-G15</f>
        <v>1094513.5999999996</v>
      </c>
    </row>
    <row r="16" spans="1:8" ht="15">
      <c r="A16" s="103">
        <v>39994</v>
      </c>
      <c r="B16" s="104">
        <f>A16-A15</f>
        <v>91</v>
      </c>
      <c r="C16" s="105">
        <v>1876309</v>
      </c>
      <c r="D16" s="106">
        <f>B16*C16*C14/D14</f>
        <v>18711.6842739726</v>
      </c>
      <c r="F16" s="33" t="s">
        <v>52</v>
      </c>
      <c r="G16" s="30">
        <v>156359.08</v>
      </c>
      <c r="H16" s="32">
        <f>H15-G16</f>
        <v>938154.5199999997</v>
      </c>
    </row>
    <row r="17" spans="1:8" ht="15.75">
      <c r="A17" s="103">
        <v>40086</v>
      </c>
      <c r="B17" s="104">
        <f>A17-A16</f>
        <v>92</v>
      </c>
      <c r="C17" s="115">
        <v>1719950</v>
      </c>
      <c r="D17" s="106">
        <f>B17*C17*C14/D14</f>
        <v>17340.865753424656</v>
      </c>
      <c r="F17" s="10" t="s">
        <v>21</v>
      </c>
      <c r="G17" s="31">
        <f>SUM(G13:G16)</f>
        <v>625436.32</v>
      </c>
      <c r="H17" s="32"/>
    </row>
    <row r="18" spans="1:8" ht="15">
      <c r="A18" s="103">
        <v>40178</v>
      </c>
      <c r="B18" s="104">
        <f>A18-A17</f>
        <v>92</v>
      </c>
      <c r="C18" s="116">
        <v>1563591</v>
      </c>
      <c r="D18" s="106">
        <f>B18*C18*C14/D14</f>
        <v>15764.424328767123</v>
      </c>
      <c r="F18" s="156">
        <v>2011</v>
      </c>
      <c r="G18" s="30">
        <v>156359.08</v>
      </c>
      <c r="H18" s="32">
        <f>H16-G18</f>
        <v>781795.4399999997</v>
      </c>
    </row>
    <row r="19" spans="1:8" ht="15.75">
      <c r="A19" s="107" t="s">
        <v>43</v>
      </c>
      <c r="B19" s="108"/>
      <c r="C19" s="109"/>
      <c r="D19" s="110">
        <f>SUM(D15:D18)</f>
        <v>70323.0357260274</v>
      </c>
      <c r="F19" s="156"/>
      <c r="G19" s="30">
        <v>156359.08</v>
      </c>
      <c r="H19" s="32">
        <f>H18-G19</f>
        <v>625436.3599999998</v>
      </c>
    </row>
    <row r="20" spans="1:8" ht="15">
      <c r="A20" s="112"/>
      <c r="B20" s="113"/>
      <c r="C20" s="105"/>
      <c r="D20" s="106"/>
      <c r="F20" s="156"/>
      <c r="G20" s="30">
        <v>156359.08</v>
      </c>
      <c r="H20" s="32">
        <f>H19-G20</f>
        <v>469077.2799999998</v>
      </c>
    </row>
    <row r="21" spans="1:8" ht="15">
      <c r="A21" s="103">
        <v>40178</v>
      </c>
      <c r="B21" s="104"/>
      <c r="C21" s="105">
        <v>0.04</v>
      </c>
      <c r="D21" s="106">
        <v>365</v>
      </c>
      <c r="F21" s="156"/>
      <c r="G21" s="30">
        <v>156359.08</v>
      </c>
      <c r="H21" s="32">
        <f>H20-G21</f>
        <v>312718.19999999984</v>
      </c>
    </row>
    <row r="22" spans="1:8" ht="15.75">
      <c r="A22" s="103">
        <v>40268</v>
      </c>
      <c r="B22" s="104">
        <f>A22-A21</f>
        <v>90</v>
      </c>
      <c r="C22" s="105">
        <v>1407232</v>
      </c>
      <c r="D22" s="106">
        <f>C22*B22*C21/D21</f>
        <v>13879.548493150685</v>
      </c>
      <c r="F22" s="10" t="s">
        <v>21</v>
      </c>
      <c r="G22" s="31">
        <f>SUM(G18:G21)</f>
        <v>625436.32</v>
      </c>
      <c r="H22" s="32"/>
    </row>
    <row r="23" spans="1:8" ht="15">
      <c r="A23" s="103">
        <v>40359</v>
      </c>
      <c r="B23" s="104">
        <f>A23-A22</f>
        <v>91</v>
      </c>
      <c r="C23" s="105">
        <v>1250873</v>
      </c>
      <c r="D23" s="106">
        <f>B23*C23*C21/D21</f>
        <v>12474.459506849314</v>
      </c>
      <c r="F23" s="28" t="s">
        <v>53</v>
      </c>
      <c r="G23" s="30">
        <v>156359.08</v>
      </c>
      <c r="H23" s="32">
        <f>H21-G23</f>
        <v>156359.11999999985</v>
      </c>
    </row>
    <row r="24" spans="1:7" ht="15.75">
      <c r="A24" s="103">
        <v>40451</v>
      </c>
      <c r="B24" s="104">
        <f>A24-A23</f>
        <v>92</v>
      </c>
      <c r="C24" s="105">
        <v>1094514</v>
      </c>
      <c r="D24" s="106">
        <f>B24*C24*C21/D21</f>
        <v>11035.10005479452</v>
      </c>
      <c r="F24" s="10" t="s">
        <v>21</v>
      </c>
      <c r="G24" s="31">
        <f>SUM(G23)</f>
        <v>156359.08</v>
      </c>
    </row>
    <row r="25" spans="1:7" ht="15">
      <c r="A25" s="103">
        <v>40543</v>
      </c>
      <c r="B25" s="104">
        <f>A25-A24</f>
        <v>92</v>
      </c>
      <c r="C25" s="105">
        <v>938155</v>
      </c>
      <c r="D25" s="106">
        <f>B25*C25*C21/D21</f>
        <v>9458.658630136986</v>
      </c>
      <c r="G25" s="29"/>
    </row>
    <row r="26" spans="1:4" ht="15.75">
      <c r="A26" s="107" t="s">
        <v>43</v>
      </c>
      <c r="B26" s="111"/>
      <c r="C26" s="109"/>
      <c r="D26" s="110">
        <f>SUM(D22:D25)</f>
        <v>46847.766684931514</v>
      </c>
    </row>
    <row r="27" spans="1:4" ht="15.75">
      <c r="A27" s="150"/>
      <c r="B27" s="151"/>
      <c r="C27" s="151"/>
      <c r="D27" s="152"/>
    </row>
    <row r="28" spans="1:4" ht="15">
      <c r="A28" s="117">
        <v>40543</v>
      </c>
      <c r="B28" s="113"/>
      <c r="C28" s="105">
        <v>0.04</v>
      </c>
      <c r="D28" s="106">
        <v>365</v>
      </c>
    </row>
    <row r="29" spans="1:4" ht="15">
      <c r="A29" s="103">
        <v>40633</v>
      </c>
      <c r="B29" s="104">
        <f>A29-A28</f>
        <v>90</v>
      </c>
      <c r="C29" s="105">
        <v>781795</v>
      </c>
      <c r="D29" s="106">
        <f>C29*B29*C28/D28</f>
        <v>7710.854794520548</v>
      </c>
    </row>
    <row r="30" spans="1:4" ht="15">
      <c r="A30" s="103">
        <v>40724</v>
      </c>
      <c r="B30" s="104">
        <f>A30-A29</f>
        <v>91</v>
      </c>
      <c r="C30" s="105">
        <v>625436</v>
      </c>
      <c r="D30" s="106">
        <f>C30*B30*C28/D28</f>
        <v>6237.224767123288</v>
      </c>
    </row>
    <row r="31" spans="1:4" ht="15">
      <c r="A31" s="103">
        <v>40816</v>
      </c>
      <c r="B31" s="104">
        <f>A31-A30</f>
        <v>92</v>
      </c>
      <c r="C31" s="105">
        <v>469077</v>
      </c>
      <c r="D31" s="106">
        <f>C31*B31*C28/D28</f>
        <v>4729.324273972603</v>
      </c>
    </row>
    <row r="32" spans="1:4" ht="15">
      <c r="A32" s="103">
        <v>40908</v>
      </c>
      <c r="B32" s="104">
        <f>A32-A31</f>
        <v>92</v>
      </c>
      <c r="C32" s="105">
        <v>312718</v>
      </c>
      <c r="D32" s="106">
        <f>C32*B32*C28/D28</f>
        <v>3152.8828493150686</v>
      </c>
    </row>
    <row r="33" spans="1:4" ht="15.75">
      <c r="A33" s="107" t="s">
        <v>43</v>
      </c>
      <c r="B33" s="111"/>
      <c r="C33" s="109"/>
      <c r="D33" s="110">
        <f>SUM(D29:D32)</f>
        <v>21830.286684931507</v>
      </c>
    </row>
    <row r="34" spans="1:4" ht="15.75">
      <c r="A34" s="103"/>
      <c r="B34" s="118"/>
      <c r="C34" s="105"/>
      <c r="D34" s="110"/>
    </row>
    <row r="35" spans="1:4" ht="15">
      <c r="A35" s="103">
        <v>40908</v>
      </c>
      <c r="B35" s="113"/>
      <c r="C35" s="105">
        <v>0.04</v>
      </c>
      <c r="D35" s="106">
        <v>365</v>
      </c>
    </row>
    <row r="36" spans="1:4" ht="15">
      <c r="A36" s="103">
        <v>40999</v>
      </c>
      <c r="B36" s="104">
        <f>A36-A35</f>
        <v>91</v>
      </c>
      <c r="C36" s="105">
        <v>156359</v>
      </c>
      <c r="D36" s="106">
        <f>C36*B36*C35/D35</f>
        <v>1559.306191780822</v>
      </c>
    </row>
    <row r="37" spans="1:4" ht="16.5" thickBot="1">
      <c r="A37" s="119" t="s">
        <v>43</v>
      </c>
      <c r="B37" s="120"/>
      <c r="C37" s="121"/>
      <c r="D37" s="122">
        <f>SUM(D36)</f>
        <v>1559.306191780822</v>
      </c>
    </row>
    <row r="38" ht="15.75" thickTop="1"/>
  </sheetData>
  <mergeCells count="3">
    <mergeCell ref="A27:D27"/>
    <mergeCell ref="A1:D1"/>
    <mergeCell ref="F18:F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D10">
      <selection activeCell="F1" sqref="F1:I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68" t="s">
        <v>1</v>
      </c>
      <c r="G1" s="168"/>
      <c r="H1" s="168"/>
      <c r="I1" s="168"/>
    </row>
    <row r="2" spans="6:9" ht="15.75" customHeight="1">
      <c r="F2" s="168" t="s">
        <v>2</v>
      </c>
      <c r="G2" s="168"/>
      <c r="H2" s="168"/>
      <c r="I2" s="168"/>
    </row>
    <row r="3" spans="6:9" ht="15.75" customHeight="1">
      <c r="F3" s="168" t="s">
        <v>42</v>
      </c>
      <c r="G3" s="168"/>
      <c r="H3" s="168"/>
      <c r="I3" s="168"/>
    </row>
    <row r="4" spans="6:9" ht="24.75" customHeight="1">
      <c r="F4" s="170" t="s">
        <v>41</v>
      </c>
      <c r="G4" s="168"/>
      <c r="H4" s="168"/>
      <c r="I4" s="168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3:11" ht="16.5" thickBot="1">
      <c r="C6" s="168"/>
      <c r="D6" s="168"/>
      <c r="E6" s="168"/>
      <c r="F6" s="168"/>
      <c r="G6" s="168"/>
      <c r="H6" s="168"/>
      <c r="I6" s="168"/>
      <c r="J6" s="168"/>
      <c r="K6" s="168"/>
    </row>
    <row r="7" spans="1:9" ht="56.25" customHeight="1">
      <c r="A7" s="165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23</v>
      </c>
      <c r="G7" s="163" t="s">
        <v>8</v>
      </c>
      <c r="H7" s="163"/>
      <c r="I7" s="166" t="s">
        <v>11</v>
      </c>
    </row>
    <row r="8" spans="1:9" ht="66.75" customHeight="1" thickBot="1">
      <c r="A8" s="160"/>
      <c r="B8" s="164"/>
      <c r="C8" s="164"/>
      <c r="D8" s="164"/>
      <c r="E8" s="164"/>
      <c r="F8" s="164"/>
      <c r="G8" s="3" t="s">
        <v>9</v>
      </c>
      <c r="H8" s="3" t="s">
        <v>10</v>
      </c>
      <c r="I8" s="167"/>
    </row>
    <row r="9" spans="1:9" ht="42" customHeight="1" thickBot="1">
      <c r="A9" s="124" t="s">
        <v>31</v>
      </c>
      <c r="B9" s="125"/>
      <c r="C9" s="125"/>
      <c r="D9" s="125"/>
      <c r="E9" s="125"/>
      <c r="F9" s="125"/>
      <c r="G9" s="125"/>
      <c r="H9" s="125"/>
      <c r="I9" s="126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2310964</v>
      </c>
      <c r="D12" s="15">
        <v>700768</v>
      </c>
      <c r="E12" s="15">
        <v>1695949</v>
      </c>
      <c r="F12" s="15">
        <f>SUM(C12,-D12,E12)</f>
        <v>3306145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60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1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1"/>
      <c r="B16" s="6" t="s">
        <v>28</v>
      </c>
      <c r="C16" s="159"/>
      <c r="D16" s="159"/>
      <c r="E16" s="159"/>
      <c r="F16" s="158"/>
      <c r="G16" s="158"/>
      <c r="H16" s="158"/>
      <c r="I16" s="157"/>
    </row>
    <row r="17" spans="1:9" ht="15.75" customHeight="1">
      <c r="A17" s="161"/>
      <c r="B17" s="7" t="s">
        <v>24</v>
      </c>
      <c r="C17" s="159"/>
      <c r="D17" s="159"/>
      <c r="E17" s="159"/>
      <c r="F17" s="158"/>
      <c r="G17" s="158"/>
      <c r="H17" s="158"/>
      <c r="I17" s="157"/>
    </row>
    <row r="18" spans="1:9" ht="24" customHeight="1">
      <c r="A18" s="161"/>
      <c r="B18" s="8" t="s">
        <v>29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25</v>
      </c>
      <c r="C19" s="159"/>
      <c r="D19" s="159"/>
      <c r="E19" s="159"/>
      <c r="F19" s="158"/>
      <c r="G19" s="158"/>
      <c r="H19" s="158"/>
      <c r="I19" s="157"/>
    </row>
    <row r="20" spans="1:9" ht="24" customHeight="1">
      <c r="A20" s="161"/>
      <c r="B20" s="8" t="s">
        <v>30</v>
      </c>
      <c r="C20" s="159">
        <v>2998264.78</v>
      </c>
      <c r="D20" s="159">
        <v>1113971.78</v>
      </c>
      <c r="E20" s="159"/>
      <c r="F20" s="158">
        <f>SUM(C20,-D20,E20)</f>
        <v>1884292.9999999998</v>
      </c>
      <c r="G20" s="158"/>
      <c r="H20" s="158"/>
      <c r="I20" s="157"/>
    </row>
    <row r="21" spans="1:9" ht="16.5" customHeight="1">
      <c r="A21" s="161"/>
      <c r="B21" s="7" t="s">
        <v>26</v>
      </c>
      <c r="C21" s="159"/>
      <c r="D21" s="159"/>
      <c r="E21" s="159"/>
      <c r="F21" s="158"/>
      <c r="G21" s="158"/>
      <c r="H21" s="158"/>
      <c r="I21" s="157"/>
    </row>
    <row r="22" spans="1:9" ht="15.75" customHeight="1" thickBot="1">
      <c r="A22" s="162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27" t="s">
        <v>21</v>
      </c>
      <c r="B23" s="123"/>
      <c r="C23" s="24">
        <f>SUM(C10:C21)</f>
        <v>5309228.779999999</v>
      </c>
      <c r="D23" s="24">
        <f>SUM(D10:D21)</f>
        <v>1814739.78</v>
      </c>
      <c r="E23" s="24">
        <f>SUM(E10:E21)</f>
        <v>1695949</v>
      </c>
      <c r="F23" s="24">
        <f>SUM(F10:F21)</f>
        <v>5190438</v>
      </c>
      <c r="G23" s="24">
        <v>1</v>
      </c>
      <c r="H23" s="26">
        <v>17258978</v>
      </c>
      <c r="I23" s="25">
        <f>SUM(F23/H23)*100</f>
        <v>30.073843306364957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8">
    <mergeCell ref="C6:K6"/>
    <mergeCell ref="A5:I5"/>
    <mergeCell ref="F1:I1"/>
    <mergeCell ref="F2:I2"/>
    <mergeCell ref="F4:I4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E22">
      <selection activeCell="F1" sqref="F1:I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68" t="s">
        <v>1</v>
      </c>
      <c r="G1" s="168"/>
      <c r="H1" s="168"/>
      <c r="I1" s="168"/>
    </row>
    <row r="2" spans="6:9" ht="15.75" customHeight="1">
      <c r="F2" s="168" t="s">
        <v>2</v>
      </c>
      <c r="G2" s="168"/>
      <c r="H2" s="168"/>
      <c r="I2" s="168"/>
    </row>
    <row r="3" spans="6:9" ht="24.75" customHeight="1">
      <c r="F3" s="168" t="s">
        <v>72</v>
      </c>
      <c r="G3" s="168"/>
      <c r="H3" s="168"/>
      <c r="I3" s="168"/>
    </row>
    <row r="4" spans="6:9" ht="24.75" customHeight="1">
      <c r="F4" s="27"/>
      <c r="G4" s="27"/>
      <c r="H4" s="27"/>
      <c r="I4" s="27"/>
    </row>
    <row r="5" spans="6:9" ht="15.75">
      <c r="F5" s="170" t="s">
        <v>73</v>
      </c>
      <c r="G5" s="168"/>
      <c r="H5" s="168"/>
      <c r="I5" s="168"/>
    </row>
    <row r="6" spans="1:9" ht="18">
      <c r="A6" s="169" t="s">
        <v>0</v>
      </c>
      <c r="B6" s="169"/>
      <c r="C6" s="169"/>
      <c r="D6" s="169"/>
      <c r="E6" s="169"/>
      <c r="F6" s="169"/>
      <c r="G6" s="169"/>
      <c r="H6" s="169"/>
      <c r="I6" s="169"/>
    </row>
    <row r="7" spans="3:11" ht="16.5" thickBot="1">
      <c r="C7" s="168"/>
      <c r="D7" s="168"/>
      <c r="E7" s="168"/>
      <c r="F7" s="168"/>
      <c r="G7" s="168"/>
      <c r="H7" s="168"/>
      <c r="I7" s="168"/>
      <c r="J7" s="168"/>
      <c r="K7" s="168"/>
    </row>
    <row r="8" spans="1:9" ht="56.25" customHeight="1">
      <c r="A8" s="165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75</v>
      </c>
      <c r="G8" s="163" t="s">
        <v>8</v>
      </c>
      <c r="H8" s="163"/>
      <c r="I8" s="166" t="s">
        <v>76</v>
      </c>
    </row>
    <row r="9" spans="1:9" ht="66.75" customHeight="1" thickBot="1">
      <c r="A9" s="160"/>
      <c r="B9" s="164"/>
      <c r="C9" s="164"/>
      <c r="D9" s="164"/>
      <c r="E9" s="164"/>
      <c r="F9" s="164"/>
      <c r="G9" s="3" t="s">
        <v>9</v>
      </c>
      <c r="H9" s="3" t="s">
        <v>10</v>
      </c>
      <c r="I9" s="167"/>
    </row>
    <row r="10" spans="1:9" ht="42" customHeight="1" thickBot="1">
      <c r="A10" s="124" t="s">
        <v>33</v>
      </c>
      <c r="B10" s="125"/>
      <c r="C10" s="125"/>
      <c r="D10" s="125"/>
      <c r="E10" s="125"/>
      <c r="F10" s="125"/>
      <c r="G10" s="125"/>
      <c r="H10" s="125"/>
      <c r="I10" s="126"/>
    </row>
    <row r="11" spans="1:9" ht="45" customHeight="1">
      <c r="A11" s="12" t="s">
        <v>12</v>
      </c>
      <c r="B11" s="9" t="s">
        <v>15</v>
      </c>
      <c r="C11" s="13">
        <v>0</v>
      </c>
      <c r="D11" s="13">
        <v>0</v>
      </c>
      <c r="E11" s="13">
        <v>0</v>
      </c>
      <c r="F11" s="13">
        <v>0</v>
      </c>
      <c r="G11" s="13"/>
      <c r="H11" s="13"/>
      <c r="I11" s="14"/>
    </row>
    <row r="12" spans="1:9" ht="30" customHeight="1">
      <c r="A12" s="11" t="s">
        <v>13</v>
      </c>
      <c r="B12" s="2" t="s">
        <v>14</v>
      </c>
      <c r="C12" s="15">
        <v>0</v>
      </c>
      <c r="D12" s="15">
        <v>0</v>
      </c>
      <c r="E12" s="15">
        <v>0</v>
      </c>
      <c r="F12" s="15">
        <v>0</v>
      </c>
      <c r="G12" s="15"/>
      <c r="H12" s="15"/>
      <c r="I12" s="16"/>
    </row>
    <row r="13" spans="1:9" ht="31.5" customHeight="1">
      <c r="A13" s="11" t="s">
        <v>16</v>
      </c>
      <c r="B13" s="2" t="s">
        <v>71</v>
      </c>
      <c r="C13" s="15"/>
      <c r="D13" s="15"/>
      <c r="E13" s="15"/>
      <c r="F13" s="15">
        <f>SUM(C13,-D13,E13)</f>
        <v>0</v>
      </c>
      <c r="G13" s="15"/>
      <c r="H13" s="15"/>
      <c r="I13" s="16"/>
    </row>
    <row r="14" spans="1:9" ht="80.25" customHeight="1">
      <c r="A14" s="61" t="s">
        <v>67</v>
      </c>
      <c r="B14" s="62" t="s">
        <v>74</v>
      </c>
      <c r="C14" s="15"/>
      <c r="D14" s="15"/>
      <c r="E14" s="15"/>
      <c r="F14" s="15">
        <f>SUM(C14,-D14,E14)</f>
        <v>0</v>
      </c>
      <c r="G14" s="15"/>
      <c r="H14" s="15"/>
      <c r="I14" s="16"/>
    </row>
    <row r="15" spans="1:9" ht="34.5" customHeight="1">
      <c r="A15" s="11" t="s">
        <v>17</v>
      </c>
      <c r="B15" s="2" t="s">
        <v>19</v>
      </c>
      <c r="C15" s="15">
        <v>0</v>
      </c>
      <c r="D15" s="15">
        <v>0</v>
      </c>
      <c r="E15" s="15">
        <v>0</v>
      </c>
      <c r="F15" s="15">
        <v>0</v>
      </c>
      <c r="G15" s="15"/>
      <c r="H15" s="15"/>
      <c r="I15" s="16"/>
    </row>
    <row r="16" spans="1:9" ht="15.75" customHeight="1">
      <c r="A16" s="160" t="s">
        <v>22</v>
      </c>
      <c r="B16" s="4" t="s">
        <v>20</v>
      </c>
      <c r="C16" s="17"/>
      <c r="D16" s="17"/>
      <c r="E16" s="18"/>
      <c r="F16" s="18"/>
      <c r="G16" s="18"/>
      <c r="H16" s="18"/>
      <c r="I16" s="19"/>
    </row>
    <row r="17" spans="1:9" ht="27" customHeight="1">
      <c r="A17" s="161"/>
      <c r="B17" s="5" t="s">
        <v>27</v>
      </c>
      <c r="C17" s="20"/>
      <c r="D17" s="20"/>
      <c r="E17" s="20"/>
      <c r="F17" s="21"/>
      <c r="G17" s="21"/>
      <c r="H17" s="21"/>
      <c r="I17" s="22"/>
    </row>
    <row r="18" spans="1:9" ht="18" customHeight="1">
      <c r="A18" s="161"/>
      <c r="B18" s="6" t="s">
        <v>28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24</v>
      </c>
      <c r="C19" s="159"/>
      <c r="D19" s="159"/>
      <c r="E19" s="159"/>
      <c r="F19" s="158"/>
      <c r="G19" s="158"/>
      <c r="H19" s="158"/>
      <c r="I19" s="157"/>
    </row>
    <row r="20" spans="1:9" ht="36" customHeight="1">
      <c r="A20" s="161"/>
      <c r="B20" s="8" t="s">
        <v>77</v>
      </c>
      <c r="C20" s="159"/>
      <c r="D20" s="159"/>
      <c r="E20" s="159"/>
      <c r="F20" s="158"/>
      <c r="G20" s="158"/>
      <c r="H20" s="158"/>
      <c r="I20" s="157"/>
    </row>
    <row r="21" spans="1:9" ht="15.75" customHeight="1">
      <c r="A21" s="161"/>
      <c r="B21" s="7" t="s">
        <v>25</v>
      </c>
      <c r="C21" s="159"/>
      <c r="D21" s="159"/>
      <c r="E21" s="159"/>
      <c r="F21" s="158"/>
      <c r="G21" s="158"/>
      <c r="H21" s="158"/>
      <c r="I21" s="157"/>
    </row>
    <row r="22" spans="1:9" ht="24" customHeight="1">
      <c r="A22" s="161"/>
      <c r="B22" s="8" t="s">
        <v>30</v>
      </c>
      <c r="C22" s="159"/>
      <c r="D22" s="159"/>
      <c r="E22" s="159"/>
      <c r="F22" s="158">
        <f>SUM(C22,-D22,E22)</f>
        <v>0</v>
      </c>
      <c r="G22" s="158"/>
      <c r="H22" s="158"/>
      <c r="I22" s="157"/>
    </row>
    <row r="23" spans="1:9" ht="16.5" customHeight="1">
      <c r="A23" s="161"/>
      <c r="B23" s="7" t="s">
        <v>26</v>
      </c>
      <c r="C23" s="159"/>
      <c r="D23" s="159"/>
      <c r="E23" s="159"/>
      <c r="F23" s="158"/>
      <c r="G23" s="158"/>
      <c r="H23" s="158"/>
      <c r="I23" s="157"/>
    </row>
    <row r="24" spans="1:9" ht="9.75" customHeight="1" thickBot="1">
      <c r="A24" s="162"/>
      <c r="B24" s="7"/>
      <c r="C24" s="23"/>
      <c r="D24" s="23"/>
      <c r="E24" s="21"/>
      <c r="F24" s="21"/>
      <c r="G24" s="21"/>
      <c r="H24" s="21"/>
      <c r="I24" s="22"/>
    </row>
    <row r="25" spans="1:9" ht="27" customHeight="1" thickBot="1">
      <c r="A25" s="127" t="s">
        <v>21</v>
      </c>
      <c r="B25" s="123"/>
      <c r="C25" s="24">
        <f>C11+C12+C13+C15+C22</f>
        <v>0</v>
      </c>
      <c r="D25" s="24">
        <f>D11+D12+D13+D15+D22</f>
        <v>0</v>
      </c>
      <c r="E25" s="24">
        <f>SUM(E11:E23)</f>
        <v>0</v>
      </c>
      <c r="F25" s="24">
        <f>SUM(F11:F23)</f>
        <v>0</v>
      </c>
      <c r="G25" s="24">
        <v>1.5</v>
      </c>
      <c r="H25" s="26"/>
      <c r="I25" s="25" t="e">
        <f>SUM(F25/H25)*100</f>
        <v>#DIV/0!</v>
      </c>
    </row>
    <row r="26" spans="1:9" ht="53.25" customHeight="1" thickBot="1">
      <c r="A26" s="127" t="s">
        <v>90</v>
      </c>
      <c r="B26" s="123"/>
      <c r="C26" s="24">
        <v>3773341</v>
      </c>
      <c r="D26" s="24">
        <f>D25-D14</f>
        <v>0</v>
      </c>
      <c r="E26" s="24">
        <f>SUM(E12:E24)</f>
        <v>0</v>
      </c>
      <c r="F26" s="24">
        <f>SUM(F12:F24)</f>
        <v>0</v>
      </c>
      <c r="G26" s="24">
        <v>1.5</v>
      </c>
      <c r="H26" s="26"/>
      <c r="I26" s="25" t="e">
        <f>SUM(F26/H26)*100</f>
        <v>#DIV/0!</v>
      </c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  <row r="34" spans="1:2" ht="15.75">
      <c r="A34" s="10"/>
      <c r="B34" s="10"/>
    </row>
    <row r="35" spans="1:2" ht="15.75">
      <c r="A35" s="10"/>
      <c r="B35" s="10"/>
    </row>
  </sheetData>
  <mergeCells count="39">
    <mergeCell ref="A26:B26"/>
    <mergeCell ref="F5:I5"/>
    <mergeCell ref="I18:I19"/>
    <mergeCell ref="I20:I21"/>
    <mergeCell ref="I22:I23"/>
    <mergeCell ref="G18:G19"/>
    <mergeCell ref="G20:G21"/>
    <mergeCell ref="G22:G23"/>
    <mergeCell ref="H18:H19"/>
    <mergeCell ref="H20:H21"/>
    <mergeCell ref="H22:H23"/>
    <mergeCell ref="E20:E21"/>
    <mergeCell ref="E22:E23"/>
    <mergeCell ref="F18:F19"/>
    <mergeCell ref="F20:F21"/>
    <mergeCell ref="F22:F23"/>
    <mergeCell ref="A10:I10"/>
    <mergeCell ref="A25:B25"/>
    <mergeCell ref="A16:A24"/>
    <mergeCell ref="C18:C19"/>
    <mergeCell ref="C20:C21"/>
    <mergeCell ref="C22:C23"/>
    <mergeCell ref="D18:D19"/>
    <mergeCell ref="D20:D21"/>
    <mergeCell ref="D22:D23"/>
    <mergeCell ref="E18:E19"/>
    <mergeCell ref="F8:F9"/>
    <mergeCell ref="A8:A9"/>
    <mergeCell ref="G8:H8"/>
    <mergeCell ref="I8:I9"/>
    <mergeCell ref="B8:B9"/>
    <mergeCell ref="C8:C9"/>
    <mergeCell ref="D8:D9"/>
    <mergeCell ref="E8:E9"/>
    <mergeCell ref="C7:K7"/>
    <mergeCell ref="A6:I6"/>
    <mergeCell ref="F1:I1"/>
    <mergeCell ref="F2:I2"/>
    <mergeCell ref="F3:I3"/>
  </mergeCells>
  <printOptions horizontalCentered="1"/>
  <pageMargins left="0.984251968503937" right="0.984251968503937" top="0.7874015748031497" bottom="0.7874015748031497" header="0.5118110236220472" footer="0.5118110236220472"/>
  <pageSetup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E16">
      <selection activeCell="E13" sqref="E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68" t="s">
        <v>1</v>
      </c>
      <c r="G1" s="168"/>
      <c r="H1" s="168"/>
      <c r="I1" s="168"/>
    </row>
    <row r="2" spans="6:9" ht="15.75" customHeight="1">
      <c r="F2" s="168" t="s">
        <v>2</v>
      </c>
      <c r="G2" s="168"/>
      <c r="H2" s="168"/>
      <c r="I2" s="168"/>
    </row>
    <row r="3" spans="6:9" ht="24.75" customHeight="1">
      <c r="F3" s="168" t="s">
        <v>72</v>
      </c>
      <c r="G3" s="168"/>
      <c r="H3" s="168"/>
      <c r="I3" s="168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3:11" ht="16.5" thickBot="1">
      <c r="C6" s="168"/>
      <c r="D6" s="168"/>
      <c r="E6" s="168"/>
      <c r="F6" s="168"/>
      <c r="G6" s="168"/>
      <c r="H6" s="168"/>
      <c r="I6" s="168"/>
      <c r="J6" s="168"/>
      <c r="K6" s="168"/>
    </row>
    <row r="7" spans="1:9" ht="56.25" customHeight="1">
      <c r="A7" s="165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75</v>
      </c>
      <c r="G7" s="163" t="s">
        <v>8</v>
      </c>
      <c r="H7" s="163"/>
      <c r="I7" s="166" t="s">
        <v>76</v>
      </c>
    </row>
    <row r="8" spans="1:9" ht="66.75" customHeight="1" thickBot="1">
      <c r="A8" s="160"/>
      <c r="B8" s="164"/>
      <c r="C8" s="164"/>
      <c r="D8" s="164"/>
      <c r="E8" s="164"/>
      <c r="F8" s="164"/>
      <c r="G8" s="3" t="s">
        <v>9</v>
      </c>
      <c r="H8" s="3" t="s">
        <v>10</v>
      </c>
      <c r="I8" s="167"/>
    </row>
    <row r="9" spans="1:9" ht="42" customHeight="1" thickBot="1">
      <c r="A9" s="124" t="s">
        <v>32</v>
      </c>
      <c r="B9" s="125"/>
      <c r="C9" s="125"/>
      <c r="D9" s="125"/>
      <c r="E9" s="125"/>
      <c r="F9" s="125"/>
      <c r="G9" s="125"/>
      <c r="H9" s="125"/>
      <c r="I9" s="126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2260711</v>
      </c>
      <c r="D12" s="15">
        <v>892138</v>
      </c>
      <c r="E12" s="15">
        <v>2890686</v>
      </c>
      <c r="F12" s="15">
        <f>SUM(C12,-D12,E12)</f>
        <v>4259259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60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1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1"/>
      <c r="B16" s="6" t="s">
        <v>28</v>
      </c>
      <c r="C16" s="159"/>
      <c r="D16" s="159"/>
      <c r="E16" s="159"/>
      <c r="F16" s="158"/>
      <c r="G16" s="158"/>
      <c r="H16" s="158"/>
      <c r="I16" s="157"/>
    </row>
    <row r="17" spans="1:9" ht="15.75" customHeight="1">
      <c r="A17" s="161"/>
      <c r="B17" s="7" t="s">
        <v>24</v>
      </c>
      <c r="C17" s="159"/>
      <c r="D17" s="159"/>
      <c r="E17" s="159"/>
      <c r="F17" s="158"/>
      <c r="G17" s="158"/>
      <c r="H17" s="158"/>
      <c r="I17" s="157"/>
    </row>
    <row r="18" spans="1:9" ht="24" customHeight="1">
      <c r="A18" s="161"/>
      <c r="B18" s="8" t="s">
        <v>77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25</v>
      </c>
      <c r="C19" s="159"/>
      <c r="D19" s="159"/>
      <c r="E19" s="159"/>
      <c r="F19" s="158"/>
      <c r="G19" s="158"/>
      <c r="H19" s="158"/>
      <c r="I19" s="157"/>
    </row>
    <row r="20" spans="1:9" ht="24" customHeight="1">
      <c r="A20" s="161"/>
      <c r="B20" s="8" t="s">
        <v>30</v>
      </c>
      <c r="C20" s="159">
        <v>1188682.77</v>
      </c>
      <c r="D20" s="159">
        <v>329852.24</v>
      </c>
      <c r="E20" s="159"/>
      <c r="F20" s="158">
        <f>SUM(C20,-D20,E20)</f>
        <v>858830.53</v>
      </c>
      <c r="G20" s="158"/>
      <c r="H20" s="158"/>
      <c r="I20" s="157"/>
    </row>
    <row r="21" spans="1:9" ht="16.5" customHeight="1">
      <c r="A21" s="161"/>
      <c r="B21" s="7" t="s">
        <v>26</v>
      </c>
      <c r="C21" s="159"/>
      <c r="D21" s="159"/>
      <c r="E21" s="159"/>
      <c r="F21" s="158"/>
      <c r="G21" s="158"/>
      <c r="H21" s="158"/>
      <c r="I21" s="157"/>
    </row>
    <row r="22" spans="1:9" ht="15.75" customHeight="1" thickBot="1">
      <c r="A22" s="162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27" t="s">
        <v>21</v>
      </c>
      <c r="B23" s="123"/>
      <c r="C23" s="24">
        <f>SUM(C10:C21)</f>
        <v>3449393.77</v>
      </c>
      <c r="D23" s="24">
        <f>SUM(D10:D21)</f>
        <v>1221990.24</v>
      </c>
      <c r="E23" s="24">
        <f>SUM(E10:E21)</f>
        <v>2890686</v>
      </c>
      <c r="F23" s="24">
        <f>SUM(F10:F21)</f>
        <v>5118089.53</v>
      </c>
      <c r="G23" s="24">
        <v>1.5</v>
      </c>
      <c r="H23" s="26">
        <v>17951332</v>
      </c>
      <c r="I23" s="25">
        <f>SUM(F23/H23)*100</f>
        <v>28.510917908487237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D1">
      <selection activeCell="G4" sqref="G4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70" t="s">
        <v>91</v>
      </c>
      <c r="G1" s="168"/>
      <c r="H1" s="168"/>
      <c r="I1" s="168"/>
    </row>
    <row r="2" spans="6:9" ht="15.75" customHeight="1">
      <c r="F2" s="171" t="s">
        <v>105</v>
      </c>
      <c r="G2" s="168"/>
      <c r="H2" s="168"/>
      <c r="I2" s="168"/>
    </row>
    <row r="3" spans="6:9" ht="24.75" customHeight="1">
      <c r="F3" s="168" t="s">
        <v>104</v>
      </c>
      <c r="G3" s="168"/>
      <c r="H3" s="168"/>
      <c r="I3" s="168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3:11" ht="16.5" thickBot="1">
      <c r="C6" s="168"/>
      <c r="D6" s="168"/>
      <c r="E6" s="168"/>
      <c r="F6" s="168"/>
      <c r="G6" s="168"/>
      <c r="H6" s="168"/>
      <c r="I6" s="168"/>
      <c r="J6" s="168"/>
      <c r="K6" s="168"/>
    </row>
    <row r="7" spans="1:9" ht="56.25" customHeight="1">
      <c r="A7" s="165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75</v>
      </c>
      <c r="G7" s="163" t="s">
        <v>8</v>
      </c>
      <c r="H7" s="163"/>
      <c r="I7" s="166" t="s">
        <v>76</v>
      </c>
    </row>
    <row r="8" spans="1:9" ht="66.75" customHeight="1" thickBot="1">
      <c r="A8" s="160"/>
      <c r="B8" s="164"/>
      <c r="C8" s="164"/>
      <c r="D8" s="164"/>
      <c r="E8" s="164"/>
      <c r="F8" s="164"/>
      <c r="G8" s="3" t="s">
        <v>9</v>
      </c>
      <c r="H8" s="3" t="s">
        <v>10</v>
      </c>
      <c r="I8" s="167"/>
    </row>
    <row r="9" spans="1:9" ht="42" customHeight="1" thickBot="1">
      <c r="A9" s="124" t="s">
        <v>34</v>
      </c>
      <c r="B9" s="125"/>
      <c r="C9" s="125"/>
      <c r="D9" s="125"/>
      <c r="E9" s="125"/>
      <c r="F9" s="125"/>
      <c r="G9" s="125"/>
      <c r="H9" s="125"/>
      <c r="I9" s="126"/>
    </row>
    <row r="10" spans="1:9" ht="51" customHeight="1">
      <c r="A10" s="12" t="s">
        <v>12</v>
      </c>
      <c r="B10" s="9" t="s">
        <v>15</v>
      </c>
      <c r="C10" s="13">
        <v>500000</v>
      </c>
      <c r="D10" s="13">
        <v>0</v>
      </c>
      <c r="E10" s="13">
        <v>1500000</v>
      </c>
      <c r="F10" s="15">
        <f>SUM(C10,-D10,E10)</f>
        <v>2000000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4294215</v>
      </c>
      <c r="D12" s="15">
        <v>889734</v>
      </c>
      <c r="E12" s="15">
        <v>3402786</v>
      </c>
      <c r="F12" s="15">
        <f>SUM(C12,-D12,E12)</f>
        <v>6807267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60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1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1"/>
      <c r="B16" s="6" t="s">
        <v>28</v>
      </c>
      <c r="C16" s="159"/>
      <c r="D16" s="159"/>
      <c r="E16" s="159"/>
      <c r="F16" s="158"/>
      <c r="G16" s="158"/>
      <c r="H16" s="158"/>
      <c r="I16" s="157"/>
    </row>
    <row r="17" spans="1:9" ht="15.75" customHeight="1">
      <c r="A17" s="161"/>
      <c r="B17" s="7" t="s">
        <v>24</v>
      </c>
      <c r="C17" s="159"/>
      <c r="D17" s="159"/>
      <c r="E17" s="159"/>
      <c r="F17" s="158"/>
      <c r="G17" s="158"/>
      <c r="H17" s="158"/>
      <c r="I17" s="157"/>
    </row>
    <row r="18" spans="1:9" ht="24" customHeight="1">
      <c r="A18" s="161"/>
      <c r="B18" s="8" t="s">
        <v>77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25</v>
      </c>
      <c r="C19" s="159"/>
      <c r="D19" s="159"/>
      <c r="E19" s="159"/>
      <c r="F19" s="158"/>
      <c r="G19" s="158"/>
      <c r="H19" s="158"/>
      <c r="I19" s="157"/>
    </row>
    <row r="20" spans="1:9" ht="24" customHeight="1">
      <c r="A20" s="161"/>
      <c r="B20" s="8" t="s">
        <v>30</v>
      </c>
      <c r="C20" s="159">
        <v>858830.53</v>
      </c>
      <c r="D20" s="159">
        <v>329852.24</v>
      </c>
      <c r="E20" s="159"/>
      <c r="F20" s="158">
        <f>SUM(C20,-D20,E20)</f>
        <v>528978.29</v>
      </c>
      <c r="G20" s="158"/>
      <c r="H20" s="158"/>
      <c r="I20" s="157"/>
    </row>
    <row r="21" spans="1:9" ht="16.5" customHeight="1">
      <c r="A21" s="161"/>
      <c r="B21" s="7" t="s">
        <v>26</v>
      </c>
      <c r="C21" s="159"/>
      <c r="D21" s="159"/>
      <c r="E21" s="159"/>
      <c r="F21" s="158"/>
      <c r="G21" s="158"/>
      <c r="H21" s="158"/>
      <c r="I21" s="157"/>
    </row>
    <row r="22" spans="1:9" ht="15.75" customHeight="1" thickBot="1">
      <c r="A22" s="162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27" t="s">
        <v>21</v>
      </c>
      <c r="B23" s="123"/>
      <c r="C23" s="24">
        <f>SUM(C10:C21)</f>
        <v>5653045.53</v>
      </c>
      <c r="D23" s="24">
        <f>SUM(D10:D21)</f>
        <v>1219586.24</v>
      </c>
      <c r="E23" s="24">
        <f>SUM(E10:E21)</f>
        <v>4902786</v>
      </c>
      <c r="F23" s="24">
        <f>SUM(F10:F21)</f>
        <v>9336245.29</v>
      </c>
      <c r="G23" s="24">
        <v>1</v>
      </c>
      <c r="H23" s="26">
        <v>23186961</v>
      </c>
      <c r="I23" s="25">
        <f>SUM(F23/H23)*100</f>
        <v>40.265066603596736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D13" sqref="D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70" t="s">
        <v>92</v>
      </c>
      <c r="G1" s="168"/>
      <c r="H1" s="168"/>
      <c r="I1" s="168"/>
    </row>
    <row r="2" spans="6:9" ht="15.75" customHeight="1">
      <c r="F2" s="168"/>
      <c r="G2" s="168"/>
      <c r="H2" s="168"/>
      <c r="I2" s="168"/>
    </row>
    <row r="3" spans="6:9" ht="24.75" customHeight="1">
      <c r="F3" s="168"/>
      <c r="G3" s="168"/>
      <c r="H3" s="168"/>
      <c r="I3" s="168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3:11" ht="16.5" thickBot="1">
      <c r="C6" s="168"/>
      <c r="D6" s="168"/>
      <c r="E6" s="168"/>
      <c r="F6" s="168"/>
      <c r="G6" s="168"/>
      <c r="H6" s="168"/>
      <c r="I6" s="168"/>
      <c r="J6" s="168"/>
      <c r="K6" s="168"/>
    </row>
    <row r="7" spans="1:9" ht="56.25" customHeight="1">
      <c r="A7" s="165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75</v>
      </c>
      <c r="G7" s="163" t="s">
        <v>8</v>
      </c>
      <c r="H7" s="163"/>
      <c r="I7" s="166" t="s">
        <v>76</v>
      </c>
    </row>
    <row r="8" spans="1:9" ht="66.75" customHeight="1" thickBot="1">
      <c r="A8" s="160"/>
      <c r="B8" s="164"/>
      <c r="C8" s="164"/>
      <c r="D8" s="164"/>
      <c r="E8" s="164"/>
      <c r="F8" s="164"/>
      <c r="G8" s="3" t="s">
        <v>9</v>
      </c>
      <c r="H8" s="3" t="s">
        <v>100</v>
      </c>
      <c r="I8" s="167"/>
    </row>
    <row r="9" spans="1:9" ht="42" customHeight="1" thickBot="1">
      <c r="A9" s="124" t="s">
        <v>35</v>
      </c>
      <c r="B9" s="125"/>
      <c r="C9" s="125"/>
      <c r="D9" s="125"/>
      <c r="E9" s="125"/>
      <c r="F9" s="125"/>
      <c r="G9" s="125"/>
      <c r="H9" s="125"/>
      <c r="I9" s="126"/>
    </row>
    <row r="10" spans="1:9" ht="51" customHeight="1">
      <c r="A10" s="12" t="s">
        <v>12</v>
      </c>
      <c r="B10" s="9" t="s">
        <v>15</v>
      </c>
      <c r="C10" s="13">
        <v>2000000</v>
      </c>
      <c r="D10" s="13">
        <v>0</v>
      </c>
      <c r="E10" s="13">
        <v>0</v>
      </c>
      <c r="F10" s="15">
        <f>SUM(C10,-D10,E10)</f>
        <v>2000000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6807267</v>
      </c>
      <c r="D12" s="15">
        <v>1071468</v>
      </c>
      <c r="E12" s="15">
        <v>2000000</v>
      </c>
      <c r="F12" s="15">
        <f>SUM(C12,-D12,E12)</f>
        <v>7735799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60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1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1"/>
      <c r="B16" s="6" t="s">
        <v>28</v>
      </c>
      <c r="C16" s="159"/>
      <c r="D16" s="159"/>
      <c r="E16" s="159"/>
      <c r="F16" s="158"/>
      <c r="G16" s="158"/>
      <c r="H16" s="158"/>
      <c r="I16" s="157"/>
    </row>
    <row r="17" spans="1:9" ht="15.75" customHeight="1">
      <c r="A17" s="161"/>
      <c r="B17" s="7" t="s">
        <v>24</v>
      </c>
      <c r="C17" s="159"/>
      <c r="D17" s="159"/>
      <c r="E17" s="159"/>
      <c r="F17" s="158"/>
      <c r="G17" s="158"/>
      <c r="H17" s="158"/>
      <c r="I17" s="157"/>
    </row>
    <row r="18" spans="1:9" ht="24" customHeight="1">
      <c r="A18" s="161"/>
      <c r="B18" s="8" t="s">
        <v>77</v>
      </c>
      <c r="C18" s="159"/>
      <c r="D18" s="159"/>
      <c r="E18" s="159"/>
      <c r="F18" s="158"/>
      <c r="G18" s="158"/>
      <c r="H18" s="158"/>
      <c r="I18" s="157"/>
    </row>
    <row r="19" spans="1:9" ht="15.75" customHeight="1">
      <c r="A19" s="161"/>
      <c r="B19" s="7" t="s">
        <v>25</v>
      </c>
      <c r="C19" s="159"/>
      <c r="D19" s="159"/>
      <c r="E19" s="159"/>
      <c r="F19" s="158"/>
      <c r="G19" s="158"/>
      <c r="H19" s="158"/>
      <c r="I19" s="157"/>
    </row>
    <row r="20" spans="1:9" ht="24" customHeight="1">
      <c r="A20" s="161"/>
      <c r="B20" s="8" t="s">
        <v>30</v>
      </c>
      <c r="C20" s="159">
        <v>528978.29</v>
      </c>
      <c r="D20" s="159">
        <v>329852.24</v>
      </c>
      <c r="E20" s="159"/>
      <c r="F20" s="158">
        <f>SUM(C20,-D20,E20)</f>
        <v>199126.05000000005</v>
      </c>
      <c r="G20" s="158"/>
      <c r="H20" s="158"/>
      <c r="I20" s="157"/>
    </row>
    <row r="21" spans="1:9" ht="16.5" customHeight="1">
      <c r="A21" s="161"/>
      <c r="B21" s="7" t="s">
        <v>26</v>
      </c>
      <c r="C21" s="159"/>
      <c r="D21" s="159"/>
      <c r="E21" s="159"/>
      <c r="F21" s="158"/>
      <c r="G21" s="158"/>
      <c r="H21" s="158"/>
      <c r="I21" s="157"/>
    </row>
    <row r="22" spans="1:9" ht="15.75" customHeight="1" thickBot="1">
      <c r="A22" s="162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27" t="s">
        <v>21</v>
      </c>
      <c r="B23" s="123"/>
      <c r="C23" s="24">
        <f>SUM(C10:C21)</f>
        <v>9336245.29</v>
      </c>
      <c r="D23" s="24">
        <f>SUM(D10:D21)</f>
        <v>1401320.24</v>
      </c>
      <c r="E23" s="24">
        <f>SUM(E10:E21)</f>
        <v>2000000</v>
      </c>
      <c r="F23" s="24">
        <f>SUM(F10:F22)</f>
        <v>9934925.05</v>
      </c>
      <c r="G23" s="24">
        <v>1</v>
      </c>
      <c r="H23" s="26">
        <f>('2008'!H23-4763355+8732000)*((G23/100)+1)</f>
        <v>27427162.06</v>
      </c>
      <c r="I23" s="25">
        <f>SUM(F23/H23)*100</f>
        <v>36.2229421631966</v>
      </c>
    </row>
    <row r="24" spans="1:2" ht="15.75">
      <c r="A24" s="10"/>
      <c r="B24" s="10"/>
    </row>
    <row r="25" spans="1:5" ht="15" customHeight="1">
      <c r="A25" s="10" t="s">
        <v>67</v>
      </c>
      <c r="B25" s="172" t="s">
        <v>101</v>
      </c>
      <c r="C25" s="172"/>
      <c r="D25" s="172"/>
      <c r="E25" s="172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8">
    <mergeCell ref="B25:E25"/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KonMi</dc:creator>
  <cp:keywords/>
  <dc:description/>
  <cp:lastModifiedBy>Jolanta Ostrowska</cp:lastModifiedBy>
  <cp:lastPrinted>2007-12-19T07:45:47Z</cp:lastPrinted>
  <dcterms:created xsi:type="dcterms:W3CDTF">2003-12-10T18:18:48Z</dcterms:created>
  <dcterms:modified xsi:type="dcterms:W3CDTF">2007-12-19T07:45:49Z</dcterms:modified>
  <cp:category/>
  <cp:version/>
  <cp:contentType/>
  <cp:contentStatus/>
</cp:coreProperties>
</file>