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90" windowWidth="14835" windowHeight="7680" firstSheet="1" activeTab="5"/>
  </bookViews>
  <sheets>
    <sheet name="załacznik nr 1" sheetId="1" r:id="rId1"/>
    <sheet name="załacznik nr 2" sheetId="2" r:id="rId2"/>
    <sheet name="załącznik nr 3" sheetId="3" r:id="rId3"/>
    <sheet name="załącznik nr 4" sheetId="4" r:id="rId4"/>
    <sheet name="załącznik nr 5 " sheetId="5" r:id="rId5"/>
    <sheet name="załacznik nr 6" sheetId="6" r:id="rId6"/>
  </sheets>
  <definedNames>
    <definedName name="_xlnm.Print_Titles" localSheetId="0">'załacznik nr 1'!$3:$3</definedName>
    <definedName name="_xlnm.Print_Titles" localSheetId="2">'załącznik nr 3'!$5:$5</definedName>
    <definedName name="_xlnm.Print_Titles" localSheetId="4">'załącznik nr 5 '!$5:$5</definedName>
  </definedNames>
  <calcPr fullCalcOnLoad="1"/>
</workbook>
</file>

<file path=xl/sharedStrings.xml><?xml version="1.0" encoding="utf-8"?>
<sst xmlns="http://schemas.openxmlformats.org/spreadsheetml/2006/main" count="890" uniqueCount="414">
  <si>
    <t xml:space="preserve">Załącznik Nr 12 do Uchwały Rady Gminy Chojnów                                                                           Nr  V/24/2011 z dnia 17 lutego 2011r. </t>
  </si>
  <si>
    <t>Zestawienie planowanych dotacji z budżetu gminy                   na rok 2011</t>
  </si>
  <si>
    <t>1.</t>
  </si>
  <si>
    <t>Dotacje na zadania bieżące</t>
  </si>
  <si>
    <t>*</t>
  </si>
  <si>
    <t>dla Gminnego Zakładu Budżetowego GZGKiM w Chojnowie (wg. ustalonej stawki dopłat do kanalizacji)</t>
  </si>
  <si>
    <t>dla Gminnej Biblioteki Publicznej w Chojnowie z/s w Krzywej</t>
  </si>
  <si>
    <t>dla Gminnego Ośrodka Kultury i Rekreacji z/s w Piotrowicach</t>
  </si>
  <si>
    <t>dla organizacji pożytku publicznego na realizację zadań gminnych w zakresie upowszechniania kultury fizycznej</t>
  </si>
  <si>
    <t>dla Gminy Miejskiej Chojnów na partycypowanie w kosztach prowadzenia WTZ w Chojnowie na podstawie zawartego porozumienia</t>
  </si>
  <si>
    <t xml:space="preserve"> dla OSP w Niedźwiedzicach na dofinansowanie zakupu umundurowania</t>
  </si>
  <si>
    <t>dla OSP na dofinansowania zakupu umundurowania pocztu sztandarowego Związku Ochotniczych Straży Pożarnych RP</t>
  </si>
  <si>
    <t>dla jednostek samorządu terytorialnego na terenie których znajduja się przedszkola do których uczęszczają dzieci z terenu gminy</t>
  </si>
  <si>
    <t>dla jednostek niezaliczanych do sektora finansów publicznych na finansowanie lub dofinansowanie prac remontowych i konserwatorskich obiektów zabytkowych</t>
  </si>
  <si>
    <t>dla Gminy Miejskiej Chojnów na partycypowanie w kosztach prowadzenia Gminazjum nr 1 i 2 w Chojnowie na podstawie zawartego porozumienia</t>
  </si>
  <si>
    <t>2.</t>
  </si>
  <si>
    <t>Dotacje na dofinansowanie zadań inwestycyjnych</t>
  </si>
  <si>
    <t>Dotacja inwestycyjna na realizację zadania pn."Budowa przyłącza gazu i instalacji centralnego ogrzewania do Filii Gminnej Biblioteki Publicznej w Dobroszowie i Białej - etap II"</t>
  </si>
  <si>
    <t xml:space="preserve">Środki na Fundusz Wsparcia Straży Pożarnej z przeznaczeniem dofinansowania zakupu samochodu operacyjnego dla jednostki Państwowej Straży Pożarnej. </t>
  </si>
  <si>
    <t>Dotacja celowa na pomoc finansową  na dofinansowanie zadania inwestycyjnego realizowanego przez Powiat Legnicki polegającego na remoncie drogi powiatowej 2194D w miejscowości Niedźwiedzice</t>
  </si>
  <si>
    <t>Razem</t>
  </si>
  <si>
    <t>Dotacje dla jednostek sektora finansów publicznych:</t>
  </si>
  <si>
    <t xml:space="preserve">Dotacje podmiotowe </t>
  </si>
  <si>
    <t xml:space="preserve">Dotacje przedmiotowe </t>
  </si>
  <si>
    <t xml:space="preserve">Dotacje celowe </t>
  </si>
  <si>
    <t>Dotacje dla jednostek spoza sektora finansów publicznych:</t>
  </si>
  <si>
    <t xml:space="preserve">Załącznik Nr 6 do Uchwały Rady Gminy Chojnów Nr  V/24/2011 z dnia 17 lutego 2011r. </t>
  </si>
  <si>
    <t>PLAN ZADAŃ INWESTYCYJNYCH NA ROK 2011</t>
  </si>
  <si>
    <t>Dział</t>
  </si>
  <si>
    <t>Rozdział</t>
  </si>
  <si>
    <t>§</t>
  </si>
  <si>
    <t>Nazwa inwestycji</t>
  </si>
  <si>
    <t>Wartość szacunkowa</t>
  </si>
  <si>
    <t>Środki własne</t>
  </si>
  <si>
    <t>Zob. z odr.ter. płatności</t>
  </si>
  <si>
    <t xml:space="preserve">Pożyczki, kredyty długoterm. </t>
  </si>
  <si>
    <t>Dotacje WFOŚiGW, UE, MGiP i inne</t>
  </si>
  <si>
    <t>Wydatki do poniesienia w roku budż.</t>
  </si>
  <si>
    <t>010</t>
  </si>
  <si>
    <t>01010</t>
  </si>
  <si>
    <t>6050</t>
  </si>
  <si>
    <t>Budowa kanalizacji sanitarnej  dla wsi Rokitki Etap II,</t>
  </si>
  <si>
    <t>Budowa kanalizacji sanitarnej dla wsi Zamienice etap I</t>
  </si>
  <si>
    <t>Budowa sieci kanalizacji sanitarnej dla wsi Zamienice kolonia i Rokitki kolonia Brzozy</t>
  </si>
  <si>
    <t>Budowa Stacji Uzdatniania Wody w miejscowości Okmiany II</t>
  </si>
  <si>
    <t>Modernizacja sieci wodociągowej Konradówka - Gołaczów</t>
  </si>
  <si>
    <t>Wykonanie planu urządzeniowo rolnego dla Gminy Chojnów</t>
  </si>
  <si>
    <t>Wykonanie dokumentacji projektowej na kontenerową oczyszczalnię ścieków i sieć kanalizacji sanitarnej dla podstrefy LSSE Okmiany</t>
  </si>
  <si>
    <t>Wykonanie dokumentacji projektowej na rurociąg przesyłowy kanalizacji sanitarnej z Zamienic na oczyszczalnię ścieków w Goliszowie wraz wykonaniem map do celów projektowych</t>
  </si>
  <si>
    <t xml:space="preserve">Wykonanie projektu przyłączy energii elektrycznej do pompowni ścieków w miejscowościach Rokitki, Kolonia Zamienice - Brzozy i Zamienice </t>
  </si>
  <si>
    <t>01042</t>
  </si>
  <si>
    <t>Remont drogi gminnej w Niedźwiedzicach</t>
  </si>
  <si>
    <t>600</t>
  </si>
  <si>
    <t>60014</t>
  </si>
  <si>
    <t>6300</t>
  </si>
  <si>
    <t>60016</t>
  </si>
  <si>
    <t>Remont istniejacej kładki wiszącej na linach stalowych dla pieszych z przyczółkami betonowymi na rzece Skora w miejscowości Goliszów gm. Chojnów</t>
  </si>
  <si>
    <t>Zakup i montaż kostki brukowej na placu przed Punktem Bibliotecznym</t>
  </si>
  <si>
    <t>6060</t>
  </si>
  <si>
    <t>Zakup wiaty przystankowej z podestem</t>
  </si>
  <si>
    <t>Zakup gruntów pod drogi gminne</t>
  </si>
  <si>
    <t>60053</t>
  </si>
  <si>
    <t>6630</t>
  </si>
  <si>
    <t>Dotacja na realizację projektu "Likwidacja obszarów wykluczenia informacyjnego i budowa dolnośląskiej sieci szkieletowej"</t>
  </si>
  <si>
    <t>700</t>
  </si>
  <si>
    <t>70005</t>
  </si>
  <si>
    <t>Zakup  gruntów  ANR</t>
  </si>
  <si>
    <t>70095</t>
  </si>
  <si>
    <t>Budowa dwóch socjalnych budynków mieszkalnych 12-to rodzinnych wraz z przyłączami: wody, kanalizacji sanitarnej i energii elektrycznej - wykonanie segmentu A, etap II</t>
  </si>
  <si>
    <t>750</t>
  </si>
  <si>
    <t>75023</t>
  </si>
  <si>
    <t>Zakup  sprzętu  informatycznego i oprogramowania  na  potrzeby  Urzędu  Gminy</t>
  </si>
  <si>
    <t>754</t>
  </si>
  <si>
    <t>75411</t>
  </si>
  <si>
    <t>6170</t>
  </si>
  <si>
    <t>75412</t>
  </si>
  <si>
    <t>Przebudowa dachów na budynku głównym i garażach Remizy OSP w Rokitkach</t>
  </si>
  <si>
    <t>900</t>
  </si>
  <si>
    <t>90015</t>
  </si>
  <si>
    <t>Montaż dodatkowych lamp oświetleniowych</t>
  </si>
  <si>
    <t>921</t>
  </si>
  <si>
    <t>92109</t>
  </si>
  <si>
    <t>Wykonanie ławek do świetlicy we wsi Goliszów</t>
  </si>
  <si>
    <t>Wykonanie  tarasu przy świetlicy wiejskiej we wsi Pawlikowice</t>
  </si>
  <si>
    <t>Wykonanie wiaty na cele organizacyjne mieszkańców wsi Konradówka</t>
  </si>
  <si>
    <t>Budowa zaplecza magazynowego w świetlicy - I I etap we wsi Stary Łom</t>
  </si>
  <si>
    <t>Remont Gminnego Ośrodka Kultury i Rekreacji w Piotrowicach obejmujący wymianę okien - etap I</t>
  </si>
  <si>
    <t>6057</t>
  </si>
  <si>
    <t>6059</t>
  </si>
  <si>
    <t>Przygotowanie dokumentacji technicznej na budowę wielofunkcyjnej świetlicy wiejskiej we wsi Budziwojów</t>
  </si>
  <si>
    <t>Zakup wyposażenia do kuchni w świetlicy we wsi Biała</t>
  </si>
  <si>
    <t>Zakup kosiarki samojezdnej spalinowej na potrzeby wsi Krzywa</t>
  </si>
  <si>
    <t>Zakup kosiarki na potrzeby wsi Niedźwiedzice</t>
  </si>
  <si>
    <t>Uzupełnienie wyposażenia świetlicy wiejskiej we wsi Zamienice</t>
  </si>
  <si>
    <t>92116</t>
  </si>
  <si>
    <t>Adaptacja istniejącego budynku przy szkole podstawowej w Krzywej na potrzeby gminnej biblioteki.</t>
  </si>
  <si>
    <t>6220</t>
  </si>
  <si>
    <t>926</t>
  </si>
  <si>
    <t>92601</t>
  </si>
  <si>
    <t>Budowa trybuny na boisku piłkarskim w Krzywej</t>
  </si>
  <si>
    <t>92695</t>
  </si>
  <si>
    <t>Budowa ogólnodostępnej strefy rekreacyjno - wypoczynkowej w Budziwojowie</t>
  </si>
  <si>
    <t>Wykonanie przyłączy do boiska sportowego we wsi Budziwojów</t>
  </si>
  <si>
    <t>Wykonanie przyłącza do  boiska sportowego  we wsi Michów</t>
  </si>
  <si>
    <t>Wyposażenie boiska sportowego w zaplecze kontenerowe socjalne we wsi Michów</t>
  </si>
  <si>
    <t>Wyposażenie placu zabaw w Kolonii Kołątaja</t>
  </si>
  <si>
    <t>RAZEM</t>
  </si>
  <si>
    <t xml:space="preserve">Załącznik nr 11 do Uchwały Rady Gminy  Chojnów                                                                                      nr V/24/2011 z dnia 17 lutego 2011r. </t>
  </si>
  <si>
    <t>Wydatki w ramach funduszu sołeckiego na rok 2011</t>
  </si>
  <si>
    <t>Nazwa Sołectwa</t>
  </si>
  <si>
    <t>Środki funduszu przypadające na dane Sołectwo</t>
  </si>
  <si>
    <t>Zadanie</t>
  </si>
  <si>
    <t>Paragraf - wydatek bieżący</t>
  </si>
  <si>
    <t>Paragraf - wydatek majątkowy</t>
  </si>
  <si>
    <t>Kwota zadania</t>
  </si>
  <si>
    <t>Wydatki w ramach funduszu</t>
  </si>
  <si>
    <t>Biała</t>
  </si>
  <si>
    <t>Zakup wyposażenia do kuchni w świetlicy</t>
  </si>
  <si>
    <t>Zakup tłucznia na drogi</t>
  </si>
  <si>
    <t>4210</t>
  </si>
  <si>
    <t>4300</t>
  </si>
  <si>
    <t>Wykonanie zabezpieczenia studzienki wody w szatni sportowej</t>
  </si>
  <si>
    <t>Zakup grzejników do toalet w świetlicy</t>
  </si>
  <si>
    <t>Zakup materiałów budowlanych na remont świetlicy</t>
  </si>
  <si>
    <t>Biskupin</t>
  </si>
  <si>
    <t>Zakup i montaż kominka w świetlicy</t>
  </si>
  <si>
    <t>4270</t>
  </si>
  <si>
    <t>Wymiana okien w sali świetlicy wiejskiej</t>
  </si>
  <si>
    <t>Budziwojów</t>
  </si>
  <si>
    <t>Budowa ogólnodostępnej strefy rekreacyjno - wypoczynkowej</t>
  </si>
  <si>
    <t>Zakup elektrycznych nożyc do cięcia żywopłotu dla SP w Budziwojowie</t>
  </si>
  <si>
    <t>801</t>
  </si>
  <si>
    <t>80101</t>
  </si>
  <si>
    <t>Zakup zestawu mikrofonowego do organizacji imprez wiejskich</t>
  </si>
  <si>
    <t xml:space="preserve">Wykonanie i montaż wiat ochronnych dla piłkarzy na boisku w Budziwojowie </t>
  </si>
  <si>
    <t>Zakup strojów sportowych dla piłkarzy LZS Premium Budziwojów</t>
  </si>
  <si>
    <t>Czernikowice</t>
  </si>
  <si>
    <t>Remont świetlicy wiejskiej</t>
  </si>
  <si>
    <t>Dobroszów</t>
  </si>
  <si>
    <t xml:space="preserve">Goliszów </t>
  </si>
  <si>
    <t>Wykonanie ławek do świetlicy</t>
  </si>
  <si>
    <t>Zakup huśtawek na teren szkoły</t>
  </si>
  <si>
    <t>Zakup sprzętu sportowego dla LZS</t>
  </si>
  <si>
    <t>Zakup kuchenki gazowej i lodówki do świetlicy wiejskiej</t>
  </si>
  <si>
    <t xml:space="preserve">Montaż ławek i wiaty na boisku sportowym </t>
  </si>
  <si>
    <t>Zakup farb i malowanie szatni sportowej</t>
  </si>
  <si>
    <t>Gołaczów</t>
  </si>
  <si>
    <t>Remont zbiornika p.poż etap II</t>
  </si>
  <si>
    <t>Gołocin Pawlikowice</t>
  </si>
  <si>
    <t>Zakup wyposażenia do świetlicy</t>
  </si>
  <si>
    <t>Zakup sprzętu sportowego dla drużyny piłki siatkowej LZS Gołocin</t>
  </si>
  <si>
    <t>Wykonanie  tarasu przy świetlicy wiejskiej</t>
  </si>
  <si>
    <t>Groble</t>
  </si>
  <si>
    <t xml:space="preserve">Remont świetlicy wiejskiej </t>
  </si>
  <si>
    <t>Jaroszówka</t>
  </si>
  <si>
    <t>Remont elewacji zewnętrznej świetlicy</t>
  </si>
  <si>
    <t>Zakup kamienia na drogi gruntowe</t>
  </si>
  <si>
    <t>Jerzmanowice</t>
  </si>
  <si>
    <t>Remont zaplecza kuchennego przy świetlicy wiejskiej</t>
  </si>
  <si>
    <t>Konradówka Piotrowice</t>
  </si>
  <si>
    <t>Zakup wyposażenia placu zabaw</t>
  </si>
  <si>
    <t>Zakup pojemników do selektywnej zbiórki odpadów</t>
  </si>
  <si>
    <t>90003</t>
  </si>
  <si>
    <t>Zakup sprzętu sportowego dla młodzieży z Klubu Sportowego</t>
  </si>
  <si>
    <t>Wykonanie wiaty na cele organizacyjne mieszkańców wsi</t>
  </si>
  <si>
    <t xml:space="preserve">Krzywa </t>
  </si>
  <si>
    <t>Wymiana pokrycia dachu w świetlicy w Krzywej</t>
  </si>
  <si>
    <t>Zakup kosiarki samojezdnej  spalinowej</t>
  </si>
  <si>
    <t>Kolonia Kołłątaja</t>
  </si>
  <si>
    <t xml:space="preserve">Wyposażenie placu zabaw </t>
  </si>
  <si>
    <t>Zakup trawy na obsianie terenu pod plac zabaw</t>
  </si>
  <si>
    <t>Zakup elementów ogrodzenia</t>
  </si>
  <si>
    <t>Michów</t>
  </si>
  <si>
    <t>Wymiana desek na ławkach  oraz wymiana siatek w bramkach na stadionie</t>
  </si>
  <si>
    <t>Zakup i zabudowa nowych opraw oświetlenia drogowego</t>
  </si>
  <si>
    <t>Niedźwiedzice</t>
  </si>
  <si>
    <t>Zakup kosiarki</t>
  </si>
  <si>
    <t>Remont remizy strażackiej</t>
  </si>
  <si>
    <t>Osetnica</t>
  </si>
  <si>
    <t>Wykonanie chodnika przy świetlicy wiejskiej</t>
  </si>
  <si>
    <t>Montaż lamp oświetleniowych</t>
  </si>
  <si>
    <t>Zakup kruszywa na remonty dróg</t>
  </si>
  <si>
    <t>Zakup opału do ogrzewania świetlicy</t>
  </si>
  <si>
    <t>Remont szatni sportowej</t>
  </si>
  <si>
    <t>Zakup sprzętu i wyposażenia dla Klubu Sportowego Start Osetnica</t>
  </si>
  <si>
    <t>Okmiany</t>
  </si>
  <si>
    <t>Doposażenie zaplecza kuchennego w świetlicy</t>
  </si>
  <si>
    <t>Remont Szkoły Podstawowej w Okmianach</t>
  </si>
  <si>
    <t>Rokitki</t>
  </si>
  <si>
    <t>Wymiana bramek na boisku sportowym</t>
  </si>
  <si>
    <t>Zakup sprzętu sportowego</t>
  </si>
  <si>
    <t>Zakup wykładziny do Biblioteki</t>
  </si>
  <si>
    <t>Remont świetlicy</t>
  </si>
  <si>
    <t>Stary Łom</t>
  </si>
  <si>
    <t xml:space="preserve">Budowa zaplecza magazynowego w świetlicy - etap II </t>
  </si>
  <si>
    <t>Uzupełnienie zużytych elementów strojów zespołu "Słowiki"</t>
  </si>
  <si>
    <t>92108</t>
  </si>
  <si>
    <t>Zakup wyposażenia sportowego dla klubu LZS "Zryw" Stary Łom"</t>
  </si>
  <si>
    <t>Strupice</t>
  </si>
  <si>
    <t>Oczyszczenie dna stawu p.poż</t>
  </si>
  <si>
    <t>Odnowienie ścian w świetlicy wiejskiej</t>
  </si>
  <si>
    <t>Witków</t>
  </si>
  <si>
    <t>Zakup i instalacja punktu oświetleniowego</t>
  </si>
  <si>
    <t>Remont pomieszczenia przy remizie OSP</t>
  </si>
  <si>
    <t>Zakup wyposażenia do świetlicy wiejskiej</t>
  </si>
  <si>
    <t>Zamienice</t>
  </si>
  <si>
    <t>Uzupełnienie wyposażenia świetlicy wiejskiej</t>
  </si>
  <si>
    <t xml:space="preserve">Załącznik Nr 8 do Uchwały Rady Gminy Chojnów                                                                             Nr V/24/2011 z dnia 17 lutego 2011r. </t>
  </si>
  <si>
    <t>PLAN PRZYCHODÓW I KOSZTÓW</t>
  </si>
  <si>
    <t>Gminnego Zakładu Gospodarki Komunalnej i Mieszkaniowej w Chojnowie                   na rok 2011</t>
  </si>
  <si>
    <t>Plan przychodów na rok 2011</t>
  </si>
  <si>
    <t>Stan środków na początek roku</t>
  </si>
  <si>
    <t>§ 2650</t>
  </si>
  <si>
    <t>Dotacja przedmiotowa z budżetu Gminy na zadania bieżące (netto)*</t>
  </si>
  <si>
    <t>§ 0830</t>
  </si>
  <si>
    <t>Wpływy z usług</t>
  </si>
  <si>
    <t>Pozostałe przychody</t>
  </si>
  <si>
    <t>Plan kosztów na rok 2011</t>
  </si>
  <si>
    <t>§ 3020</t>
  </si>
  <si>
    <t>Wydatki osobowe niezaliczone do wynagrodzeń</t>
  </si>
  <si>
    <t>§ 4010</t>
  </si>
  <si>
    <t>Wynagrodzenia osobowe pracowników</t>
  </si>
  <si>
    <t>§ 4040</t>
  </si>
  <si>
    <t>Dodatkowe wynagrodzenie roczne</t>
  </si>
  <si>
    <t>§ 4110</t>
  </si>
  <si>
    <t>Składki na ubezpieczenia społeczne</t>
  </si>
  <si>
    <t>§ 4120</t>
  </si>
  <si>
    <t>Składki na Fundusz Pracy</t>
  </si>
  <si>
    <t>§ 4170</t>
  </si>
  <si>
    <t>Wynagrodzenia bezosobowe</t>
  </si>
  <si>
    <t>§ 4210</t>
  </si>
  <si>
    <t>Zakup materiałów i wyposażenia.</t>
  </si>
  <si>
    <t>§ 4260</t>
  </si>
  <si>
    <t>Zakup energii</t>
  </si>
  <si>
    <t>§ 4270</t>
  </si>
  <si>
    <t>Zakup usług remontowych.</t>
  </si>
  <si>
    <t>§ 4280</t>
  </si>
  <si>
    <t>Zakup usług zdrowotnych</t>
  </si>
  <si>
    <t>§ 4300</t>
  </si>
  <si>
    <t>Zakup usług pozostałych</t>
  </si>
  <si>
    <t>§ 4350</t>
  </si>
  <si>
    <t>Zakup usług dostępu do sieci Internet</t>
  </si>
  <si>
    <t>§ 4360</t>
  </si>
  <si>
    <t>Opłaty z tytułu zakupu usług telekomunikacyjnych telefonii komórkowej.</t>
  </si>
  <si>
    <t>§ 4370</t>
  </si>
  <si>
    <t>Opłaty z tytułu zakupu usług telekomunikacyjnych telefonii stacjonarnej.</t>
  </si>
  <si>
    <t>§ 4390</t>
  </si>
  <si>
    <t>Zakup usług obejmujących wykonanie ekspertyz, analiz i opinii</t>
  </si>
  <si>
    <t>§ 4410</t>
  </si>
  <si>
    <t>Podróże służbowe krajowe</t>
  </si>
  <si>
    <t>§ 4430</t>
  </si>
  <si>
    <t>Różne opłaty i składki</t>
  </si>
  <si>
    <t>§ 4440</t>
  </si>
  <si>
    <t>Odpisy na zakładowy fundusz świadczeń socjalnych</t>
  </si>
  <si>
    <t>§ 4480</t>
  </si>
  <si>
    <t>Podatek od nieruchomości</t>
  </si>
  <si>
    <t>§ 4520</t>
  </si>
  <si>
    <t>Opłaty na rzecz budżetu jednostek samorządu terytorialnego</t>
  </si>
  <si>
    <t>§ 4530</t>
  </si>
  <si>
    <t>Podatek od towarów i usług (VAT)</t>
  </si>
  <si>
    <t>§ 4700</t>
  </si>
  <si>
    <t>Szkolenie pracowników niebędących członkami korpusu służby cywilnej</t>
  </si>
  <si>
    <t>§ 4720</t>
  </si>
  <si>
    <t>Amortyzacja</t>
  </si>
  <si>
    <t>Pozostałe wydatki (stanowiące koszty)</t>
  </si>
  <si>
    <t>Stan środków na koniec roku</t>
  </si>
  <si>
    <r>
      <t xml:space="preserve">* Dotacja brutto przyznana przez Gminę </t>
    </r>
    <r>
      <rPr>
        <b/>
        <sz val="10"/>
        <rFont val="Arial"/>
        <family val="2"/>
      </rPr>
      <t>225.830,00</t>
    </r>
  </si>
  <si>
    <t>Paragraf</t>
  </si>
  <si>
    <t>Treść</t>
  </si>
  <si>
    <t>Przed zmianą</t>
  </si>
  <si>
    <t>Zmiana</t>
  </si>
  <si>
    <t>Po zmianie</t>
  </si>
  <si>
    <t>Rolnictwo i łowiectwo</t>
  </si>
  <si>
    <t>3 001 738,23</t>
  </si>
  <si>
    <t>- 192 349,00</t>
  </si>
  <si>
    <t>2 809 389,23</t>
  </si>
  <si>
    <t>01095</t>
  </si>
  <si>
    <t>Pozostała działalność</t>
  </si>
  <si>
    <t>1 362 555,23</t>
  </si>
  <si>
    <t>1 170 206,23</t>
  </si>
  <si>
    <t>0690</t>
  </si>
  <si>
    <t>Wpływy z różnych opłat</t>
  </si>
  <si>
    <t>5 800,00</t>
  </si>
  <si>
    <t>377,00</t>
  </si>
  <si>
    <t>6 177,00</t>
  </si>
  <si>
    <t>0770</t>
  </si>
  <si>
    <t>Wpłaty z tytułu odpłatnego nabycia prawa własności oraz prawa użytkowania wieczystego nieruchomości</t>
  </si>
  <si>
    <t>997 000,00</t>
  </si>
  <si>
    <t>- 193 406,00</t>
  </si>
  <si>
    <t>803 594,00</t>
  </si>
  <si>
    <t>0920</t>
  </si>
  <si>
    <t>Pozostałe odsetki</t>
  </si>
  <si>
    <t>0,00</t>
  </si>
  <si>
    <t>680,00</t>
  </si>
  <si>
    <t>Transport i łączność</t>
  </si>
  <si>
    <t>53 352,00</t>
  </si>
  <si>
    <t>Drogi publiczne gminne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</si>
  <si>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</si>
  <si>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</si>
  <si>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Gospodarka mieszkaniowa</t>
  </si>
  <si>
    <t>232 458,00</t>
  </si>
  <si>
    <t>1 633,00</t>
  </si>
  <si>
    <t>234 091,00</t>
  </si>
  <si>
    <t>211 515,00</t>
  </si>
  <si>
    <t>213 148,00</t>
  </si>
  <si>
    <t>0970</t>
  </si>
  <si>
    <t>Wpływy z różnych dochodów</t>
  </si>
  <si>
    <t>756</t>
  </si>
  <si>
    <t>Dochody od osób prawnych, od osób fizycznych i od innych jednostek nieposiadających osobowości prawnej oraz wydatki związane z ich poborem</t>
  </si>
  <si>
    <t>8 973 595,00</t>
  </si>
  <si>
    <t>105 000,00</t>
  </si>
  <si>
    <t>9 078 595,00</t>
  </si>
  <si>
    <t>75615</t>
  </si>
  <si>
    <t>Wpływy z podatku rolnego, podatku leśnego, podatku od czynności cywilnoprawnych, podatków i opłat lokalnych od osób prawnych i innych jednostek organizacyjnych</t>
  </si>
  <si>
    <t>3 281 456,00</t>
  </si>
  <si>
    <t>300,00</t>
  </si>
  <si>
    <t>3 281 756,00</t>
  </si>
  <si>
    <t>0910</t>
  </si>
  <si>
    <t>Odsetki od nieterminowych wpłat z tytułu podatków i opłat</t>
  </si>
  <si>
    <t>3 600,00</t>
  </si>
  <si>
    <t>3 900,00</t>
  </si>
  <si>
    <t>75616</t>
  </si>
  <si>
    <t>Wpływy z podatku rolnego, podatku leśnego, podatku od spadków i darowizn, podatku od czynności cywilno-prawnych oraz podatków i opłat lokalnych od osób fizycznych</t>
  </si>
  <si>
    <t>2 354 359,00</t>
  </si>
  <si>
    <t>4 000,00</t>
  </si>
  <si>
    <t>2 358 359,00</t>
  </si>
  <si>
    <t>16 010,00</t>
  </si>
  <si>
    <t>20 010,00</t>
  </si>
  <si>
    <t>75618</t>
  </si>
  <si>
    <t>Wpływy z innych opłat stanowiących dochody jednostek samorządu terytorialnego na podstawie ustaw</t>
  </si>
  <si>
    <t>461 364,00</t>
  </si>
  <si>
    <t>100 700,00</t>
  </si>
  <si>
    <t>562 064,00</t>
  </si>
  <si>
    <t>0460</t>
  </si>
  <si>
    <t>Wpływy z opłaty eksploatacyjnej</t>
  </si>
  <si>
    <t>250 000,00</t>
  </si>
  <si>
    <t>350 700,00</t>
  </si>
  <si>
    <t>Kultura fizyczna</t>
  </si>
  <si>
    <t>34 997,00</t>
  </si>
  <si>
    <t>Dotacja celowa otrzymana z tytułu pomocy finansowej udzielanej między jednostkami samorządu terytorialnego na dofinansowanie własnych zadań inwestycyjnych i zakupów inwestycyjnych</t>
  </si>
  <si>
    <t>BeSTia</t>
  </si>
  <si>
    <t>Razem:</t>
  </si>
  <si>
    <t>24 630 163,24</t>
  </si>
  <si>
    <t>2 633,00</t>
  </si>
  <si>
    <t>24 632 796,24</t>
  </si>
  <si>
    <t>Strona 2</t>
  </si>
  <si>
    <t>DOCHODY</t>
  </si>
  <si>
    <t>386 817,00</t>
  </si>
  <si>
    <t>- 1 044,00</t>
  </si>
  <si>
    <t>385 773,00</t>
  </si>
  <si>
    <t>326 817,00</t>
  </si>
  <si>
    <t>325 773,00</t>
  </si>
  <si>
    <t>28 597,00</t>
  </si>
  <si>
    <t>27 553,00</t>
  </si>
  <si>
    <t>1 149 490,00</t>
  </si>
  <si>
    <t>1 495,00</t>
  </si>
  <si>
    <t>1 150 985,00</t>
  </si>
  <si>
    <t>843 844,00</t>
  </si>
  <si>
    <t>845 339,00</t>
  </si>
  <si>
    <t>Zakup materiałów i wyposażenia</t>
  </si>
  <si>
    <t>15 500,00</t>
  </si>
  <si>
    <t>600,00</t>
  </si>
  <si>
    <t>16 100,00</t>
  </si>
  <si>
    <t>4260</t>
  </si>
  <si>
    <t>24 422,00</t>
  </si>
  <si>
    <t>895,00</t>
  </si>
  <si>
    <t>25 317,00</t>
  </si>
  <si>
    <t>Administracja publiczna</t>
  </si>
  <si>
    <t>3 679 948,00</t>
  </si>
  <si>
    <t>138,00</t>
  </si>
  <si>
    <t>3 680 086,00</t>
  </si>
  <si>
    <t>Urzędy gmin (miast i miast na prawach powiatu)</t>
  </si>
  <si>
    <t>3 269 306,00</t>
  </si>
  <si>
    <t>3 269 444,00</t>
  </si>
  <si>
    <t>4530</t>
  </si>
  <si>
    <t>Podatek od towarów i usług (VAT).</t>
  </si>
  <si>
    <t>52 729,00</t>
  </si>
  <si>
    <t>52 867,00</t>
  </si>
  <si>
    <t>Oświata i wychowanie</t>
  </si>
  <si>
    <t>7 130 007,00</t>
  </si>
  <si>
    <t>1 000,00</t>
  </si>
  <si>
    <t>7 131 007,00</t>
  </si>
  <si>
    <t>80104</t>
  </si>
  <si>
    <t xml:space="preserve">Przedszkola </t>
  </si>
  <si>
    <t>109 780,00</t>
  </si>
  <si>
    <t>110 780,00</t>
  </si>
  <si>
    <t>2310</t>
  </si>
  <si>
    <t>Dotacje celowe przekazane gminie na zadania bieżące realizowane na podstawie porozumień (umów) między jednostkami samorządu terytorialnego</t>
  </si>
  <si>
    <t>4 500,00</t>
  </si>
  <si>
    <t>5 500,00</t>
  </si>
  <si>
    <t>Kultura i ochrona dziedzictwa narodowego</t>
  </si>
  <si>
    <t>867 491,00</t>
  </si>
  <si>
    <t>1 044,00</t>
  </si>
  <si>
    <t>868 535,00</t>
  </si>
  <si>
    <t>Domy i ośrodki kultury, świetlice i kluby</t>
  </si>
  <si>
    <t>390 841,00</t>
  </si>
  <si>
    <t>391 885,00</t>
  </si>
  <si>
    <t>Zakup usług remontowych</t>
  </si>
  <si>
    <t>113 662,00</t>
  </si>
  <si>
    <t>700,00</t>
  </si>
  <si>
    <t>114 362,00</t>
  </si>
  <si>
    <t>Wydatki na zakupy inwestycyjne jednostek budżetowych</t>
  </si>
  <si>
    <t>34 538,00</t>
  </si>
  <si>
    <t>344,00</t>
  </si>
  <si>
    <t>34 882,00</t>
  </si>
  <si>
    <t>29 619 656,12</t>
  </si>
  <si>
    <t>29 622 289,12</t>
  </si>
  <si>
    <t>WYDATKI</t>
  </si>
  <si>
    <t>Załącznik Nr 1 do Uchwały Nr XIV/86/2011Rady Gminy Chojnów z dnia  28 października 2011r.</t>
  </si>
  <si>
    <t>Załącznik Nr 2  do Uchwały Nr XIV/86/2011Rady Gminy Chojnów z dnia  28 października 2011r.</t>
  </si>
  <si>
    <t>Załącznik Nr 3  do Uchwały Nr XIV/86/2011Rady Gminy Chojnów z dnia  28 października 2011r.</t>
  </si>
  <si>
    <t>Załącznik Nr 4  do Uchwały Nr XIV/86/2011Rady Gminy Chojnów z dnia  28 października 2011r.</t>
  </si>
  <si>
    <t>Załącznik Nr 5  do Uchwały Nr XIV/86/2011Rady Gminy Chojnów z dnia  28 października 2011r..</t>
  </si>
  <si>
    <t>Załącznik Nr 6  do Uchwały Nr XIV/86/2011Rady Gminy Chojnów z dnia  28 października 2011r.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</si>
</sst>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2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9"/>
      <name val="Arial CE"/>
      <family val="0"/>
    </font>
    <font>
      <sz val="8"/>
      <name val="Arial CE"/>
      <family val="0"/>
    </font>
    <font>
      <b/>
      <sz val="11"/>
      <name val="Arial CE"/>
      <family val="2"/>
    </font>
    <font>
      <sz val="10"/>
      <name val="Arial CE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double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double"/>
      <top style="medium"/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/>
      <right style="thin"/>
      <top style="double">
        <color indexed="8"/>
      </top>
      <bottom style="thin"/>
    </border>
    <border>
      <left style="double"/>
      <right style="thin"/>
      <top style="thin"/>
      <bottom style="medium"/>
    </border>
    <border>
      <left style="thin"/>
      <right style="thin"/>
      <top style="double">
        <color indexed="8"/>
      </top>
      <bottom style="thin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3" fillId="0" borderId="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justify" vertical="center" wrapText="1"/>
    </xf>
    <xf numFmtId="43" fontId="5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justify" vertical="center" wrapText="1"/>
    </xf>
    <xf numFmtId="49" fontId="5" fillId="0" borderId="8" xfId="0" applyNumberFormat="1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43" fontId="4" fillId="0" borderId="11" xfId="0" applyNumberFormat="1" applyFont="1" applyBorder="1" applyAlignment="1">
      <alignment vertical="center"/>
    </xf>
    <xf numFmtId="0" fontId="3" fillId="0" borderId="4" xfId="0" applyFont="1" applyBorder="1" applyAlignment="1">
      <alignment horizontal="justify" vertical="center" wrapText="1"/>
    </xf>
    <xf numFmtId="43" fontId="4" fillId="0" borderId="5" xfId="0" applyNumberFormat="1" applyFont="1" applyBorder="1" applyAlignment="1">
      <alignment vertical="center"/>
    </xf>
    <xf numFmtId="43" fontId="0" fillId="0" borderId="0" xfId="15" applyAlignment="1">
      <alignment/>
    </xf>
    <xf numFmtId="49" fontId="5" fillId="0" borderId="4" xfId="0" applyNumberFormat="1" applyFont="1" applyFill="1" applyBorder="1" applyAlignment="1">
      <alignment horizontal="justify" vertical="center" wrapText="1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43" fontId="6" fillId="0" borderId="12" xfId="0" applyNumberFormat="1" applyFont="1" applyBorder="1" applyAlignment="1">
      <alignment/>
    </xf>
    <xf numFmtId="0" fontId="4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43" fontId="5" fillId="0" borderId="11" xfId="0" applyNumberFormat="1" applyFont="1" applyBorder="1" applyAlignment="1">
      <alignment/>
    </xf>
    <xf numFmtId="0" fontId="4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/>
    </xf>
    <xf numFmtId="43" fontId="5" fillId="0" borderId="5" xfId="0" applyNumberFormat="1" applyFont="1" applyBorder="1" applyAlignment="1">
      <alignment/>
    </xf>
    <xf numFmtId="0" fontId="4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/>
    </xf>
    <xf numFmtId="43" fontId="5" fillId="0" borderId="16" xfId="0" applyNumberFormat="1" applyFont="1" applyBorder="1" applyAlignment="1">
      <alignment/>
    </xf>
    <xf numFmtId="43" fontId="6" fillId="0" borderId="0" xfId="0" applyNumberFormat="1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5" fillId="0" borderId="17" xfId="0" applyFont="1" applyBorder="1" applyAlignment="1">
      <alignment/>
    </xf>
    <xf numFmtId="43" fontId="5" fillId="0" borderId="2" xfId="0" applyNumberFormat="1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43" fontId="1" fillId="0" borderId="0" xfId="15" applyFont="1" applyFill="1" applyBorder="1" applyAlignment="1">
      <alignment vertical="center" wrapText="1"/>
    </xf>
    <xf numFmtId="43" fontId="1" fillId="0" borderId="0" xfId="15" applyFont="1" applyFill="1" applyBorder="1" applyAlignment="1">
      <alignment vertical="center" wrapText="1"/>
    </xf>
    <xf numFmtId="164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49" fontId="11" fillId="0" borderId="21" xfId="0" applyNumberFormat="1" applyFont="1" applyFill="1" applyBorder="1" applyAlignment="1">
      <alignment vertical="center"/>
    </xf>
    <xf numFmtId="49" fontId="11" fillId="0" borderId="22" xfId="0" applyNumberFormat="1" applyFont="1" applyFill="1" applyBorder="1" applyAlignment="1">
      <alignment vertical="center"/>
    </xf>
    <xf numFmtId="49" fontId="11" fillId="0" borderId="22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vertical="center" wrapText="1"/>
    </xf>
    <xf numFmtId="164" fontId="13" fillId="0" borderId="22" xfId="15" applyNumberFormat="1" applyFont="1" applyFill="1" applyBorder="1" applyAlignment="1">
      <alignment vertical="center"/>
    </xf>
    <xf numFmtId="164" fontId="11" fillId="0" borderId="23" xfId="15" applyNumberFormat="1" applyFont="1" applyFill="1" applyBorder="1" applyAlignment="1">
      <alignment vertical="center"/>
    </xf>
    <xf numFmtId="49" fontId="11" fillId="0" borderId="24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4" fillId="0" borderId="4" xfId="15" applyNumberFormat="1" applyFont="1" applyFill="1" applyBorder="1" applyAlignment="1">
      <alignment horizontal="justify" vertical="center" wrapText="1"/>
    </xf>
    <xf numFmtId="164" fontId="13" fillId="0" borderId="4" xfId="15" applyNumberFormat="1" applyFont="1" applyFill="1" applyBorder="1" applyAlignment="1">
      <alignment horizontal="center" vertical="center"/>
    </xf>
    <xf numFmtId="164" fontId="13" fillId="0" borderId="4" xfId="15" applyNumberFormat="1" applyFont="1" applyFill="1" applyBorder="1" applyAlignment="1">
      <alignment vertical="center"/>
    </xf>
    <xf numFmtId="164" fontId="11" fillId="0" borderId="25" xfId="15" applyNumberFormat="1" applyFont="1" applyFill="1" applyBorder="1" applyAlignment="1">
      <alignment vertical="center"/>
    </xf>
    <xf numFmtId="49" fontId="11" fillId="0" borderId="4" xfId="0" applyNumberFormat="1" applyFont="1" applyFill="1" applyBorder="1" applyAlignment="1">
      <alignment horizontal="justify" vertical="center" wrapText="1"/>
    </xf>
    <xf numFmtId="49" fontId="14" fillId="0" borderId="4" xfId="0" applyNumberFormat="1" applyFont="1" applyFill="1" applyBorder="1" applyAlignment="1">
      <alignment horizontal="justify" vertical="center" wrapText="1"/>
    </xf>
    <xf numFmtId="49" fontId="11" fillId="0" borderId="24" xfId="15" applyNumberFormat="1" applyFont="1" applyFill="1" applyBorder="1" applyAlignment="1">
      <alignment horizontal="center" vertical="center"/>
    </xf>
    <xf numFmtId="49" fontId="11" fillId="0" borderId="4" xfId="15" applyNumberFormat="1" applyFont="1" applyFill="1" applyBorder="1" applyAlignment="1">
      <alignment horizontal="center" vertical="center"/>
    </xf>
    <xf numFmtId="49" fontId="1" fillId="0" borderId="4" xfId="15" applyNumberFormat="1" applyFont="1" applyFill="1" applyBorder="1" applyAlignment="1">
      <alignment horizontal="justify" vertical="center"/>
    </xf>
    <xf numFmtId="49" fontId="11" fillId="0" borderId="4" xfId="15" applyNumberFormat="1" applyFont="1" applyFill="1" applyBorder="1" applyAlignment="1">
      <alignment horizontal="justify" vertical="center"/>
    </xf>
    <xf numFmtId="49" fontId="11" fillId="0" borderId="4" xfId="0" applyNumberFormat="1" applyFont="1" applyFill="1" applyBorder="1" applyAlignment="1">
      <alignment horizontal="justify" vertical="center" wrapText="1"/>
    </xf>
    <xf numFmtId="49" fontId="11" fillId="0" borderId="26" xfId="0" applyNumberFormat="1" applyFont="1" applyFill="1" applyBorder="1" applyAlignment="1">
      <alignment horizontal="center" vertical="center"/>
    </xf>
    <xf numFmtId="49" fontId="11" fillId="0" borderId="27" xfId="0" applyNumberFormat="1" applyFont="1" applyFill="1" applyBorder="1" applyAlignment="1">
      <alignment horizontal="center" vertical="center"/>
    </xf>
    <xf numFmtId="49" fontId="14" fillId="0" borderId="27" xfId="0" applyNumberFormat="1" applyFont="1" applyFill="1" applyBorder="1" applyAlignment="1">
      <alignment horizontal="justify" vertical="center" wrapText="1"/>
    </xf>
    <xf numFmtId="164" fontId="13" fillId="0" borderId="27" xfId="15" applyNumberFormat="1" applyFont="1" applyFill="1" applyBorder="1" applyAlignment="1">
      <alignment vertical="center"/>
    </xf>
    <xf numFmtId="164" fontId="15" fillId="0" borderId="27" xfId="15" applyNumberFormat="1" applyFont="1" applyFill="1" applyBorder="1" applyAlignment="1">
      <alignment horizontal="center" vertical="center" wrapText="1"/>
    </xf>
    <xf numFmtId="164" fontId="11" fillId="0" borderId="28" xfId="15" applyNumberFormat="1" applyFont="1" applyFill="1" applyBorder="1" applyAlignment="1">
      <alignment vertical="center"/>
    </xf>
    <xf numFmtId="49" fontId="11" fillId="0" borderId="29" xfId="0" applyNumberFormat="1" applyFont="1" applyFill="1" applyBorder="1" applyAlignment="1">
      <alignment horizontal="center" vertical="center"/>
    </xf>
    <xf numFmtId="49" fontId="11" fillId="0" borderId="30" xfId="0" applyNumberFormat="1" applyFont="1" applyFill="1" applyBorder="1" applyAlignment="1">
      <alignment horizontal="center" vertical="center"/>
    </xf>
    <xf numFmtId="49" fontId="14" fillId="0" borderId="30" xfId="0" applyNumberFormat="1" applyFont="1" applyFill="1" applyBorder="1" applyAlignment="1">
      <alignment horizontal="justify" vertical="center" wrapText="1"/>
    </xf>
    <xf numFmtId="164" fontId="13" fillId="0" borderId="30" xfId="15" applyNumberFormat="1" applyFont="1" applyFill="1" applyBorder="1" applyAlignment="1">
      <alignment vertical="center"/>
    </xf>
    <xf numFmtId="164" fontId="11" fillId="0" borderId="31" xfId="15" applyNumberFormat="1" applyFont="1" applyFill="1" applyBorder="1" applyAlignment="1">
      <alignment vertical="center"/>
    </xf>
    <xf numFmtId="43" fontId="13" fillId="0" borderId="4" xfId="15" applyNumberFormat="1" applyFont="1" applyFill="1" applyBorder="1" applyAlignment="1">
      <alignment vertical="center"/>
    </xf>
    <xf numFmtId="49" fontId="11" fillId="0" borderId="32" xfId="0" applyNumberFormat="1" applyFont="1" applyFill="1" applyBorder="1" applyAlignment="1">
      <alignment horizontal="center" vertical="center"/>
    </xf>
    <xf numFmtId="49" fontId="11" fillId="0" borderId="33" xfId="0" applyNumberFormat="1" applyFont="1" applyFill="1" applyBorder="1" applyAlignment="1">
      <alignment horizontal="center" vertical="center"/>
    </xf>
    <xf numFmtId="164" fontId="13" fillId="0" borderId="33" xfId="15" applyNumberFormat="1" applyFont="1" applyFill="1" applyBorder="1" applyAlignment="1">
      <alignment vertical="center"/>
    </xf>
    <xf numFmtId="43" fontId="13" fillId="0" borderId="33" xfId="15" applyNumberFormat="1" applyFont="1" applyFill="1" applyBorder="1" applyAlignment="1">
      <alignment vertical="center"/>
    </xf>
    <xf numFmtId="164" fontId="11" fillId="0" borderId="34" xfId="15" applyNumberFormat="1" applyFont="1" applyFill="1" applyBorder="1" applyAlignment="1">
      <alignment vertical="center"/>
    </xf>
    <xf numFmtId="0" fontId="14" fillId="0" borderId="35" xfId="0" applyNumberFormat="1" applyFont="1" applyFill="1" applyBorder="1" applyAlignment="1">
      <alignment horizontal="justify" vertical="center" wrapText="1"/>
    </xf>
    <xf numFmtId="49" fontId="11" fillId="0" borderId="4" xfId="0" applyNumberFormat="1" applyFont="1" applyFill="1" applyBorder="1" applyAlignment="1">
      <alignment horizontal="center" vertical="center"/>
    </xf>
    <xf numFmtId="43" fontId="13" fillId="0" borderId="4" xfId="15" applyFont="1" applyFill="1" applyBorder="1" applyAlignment="1">
      <alignment vertical="center"/>
    </xf>
    <xf numFmtId="49" fontId="11" fillId="0" borderId="36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/>
    </xf>
    <xf numFmtId="49" fontId="14" fillId="0" borderId="7" xfId="15" applyNumberFormat="1" applyFont="1" applyFill="1" applyBorder="1" applyAlignment="1">
      <alignment horizontal="justify" vertical="center" wrapText="1"/>
    </xf>
    <xf numFmtId="43" fontId="13" fillId="0" borderId="7" xfId="15" applyFont="1" applyFill="1" applyBorder="1" applyAlignment="1">
      <alignment vertical="center"/>
    </xf>
    <xf numFmtId="164" fontId="13" fillId="0" borderId="7" xfId="15" applyNumberFormat="1" applyFont="1" applyFill="1" applyBorder="1" applyAlignment="1">
      <alignment vertical="center"/>
    </xf>
    <xf numFmtId="164" fontId="11" fillId="0" borderId="37" xfId="15" applyNumberFormat="1" applyFont="1" applyFill="1" applyBorder="1" applyAlignment="1">
      <alignment vertical="center"/>
    </xf>
    <xf numFmtId="49" fontId="14" fillId="0" borderId="27" xfId="15" applyNumberFormat="1" applyFont="1" applyFill="1" applyBorder="1" applyAlignment="1">
      <alignment horizontal="justify" vertical="center" wrapText="1"/>
    </xf>
    <xf numFmtId="43" fontId="13" fillId="0" borderId="27" xfId="15" applyFont="1" applyFill="1" applyBorder="1" applyAlignment="1">
      <alignment vertical="center"/>
    </xf>
    <xf numFmtId="49" fontId="14" fillId="0" borderId="30" xfId="15" applyNumberFormat="1" applyFont="1" applyFill="1" applyBorder="1" applyAlignment="1">
      <alignment horizontal="justify" vertical="center" wrapText="1"/>
    </xf>
    <xf numFmtId="43" fontId="13" fillId="0" borderId="30" xfId="15" applyFont="1" applyFill="1" applyBorder="1" applyAlignment="1">
      <alignment vertical="center"/>
    </xf>
    <xf numFmtId="49" fontId="11" fillId="0" borderId="26" xfId="15" applyNumberFormat="1" applyFont="1" applyFill="1" applyBorder="1" applyAlignment="1">
      <alignment horizontal="center" vertical="center"/>
    </xf>
    <xf numFmtId="49" fontId="11" fillId="0" borderId="27" xfId="15" applyNumberFormat="1" applyFont="1" applyFill="1" applyBorder="1" applyAlignment="1">
      <alignment horizontal="center" vertical="center"/>
    </xf>
    <xf numFmtId="49" fontId="11" fillId="0" borderId="27" xfId="15" applyNumberFormat="1" applyFont="1" applyFill="1" applyBorder="1" applyAlignment="1">
      <alignment horizontal="justify" vertical="center"/>
    </xf>
    <xf numFmtId="164" fontId="9" fillId="0" borderId="19" xfId="15" applyNumberFormat="1" applyFont="1" applyFill="1" applyBorder="1" applyAlignment="1">
      <alignment horizontal="center" vertical="center"/>
    </xf>
    <xf numFmtId="43" fontId="9" fillId="0" borderId="19" xfId="15" applyNumberFormat="1" applyFont="1" applyFill="1" applyBorder="1" applyAlignment="1">
      <alignment vertical="center"/>
    </xf>
    <xf numFmtId="164" fontId="9" fillId="0" borderId="19" xfId="15" applyNumberFormat="1" applyFont="1" applyFill="1" applyBorder="1" applyAlignment="1">
      <alignment vertical="center"/>
    </xf>
    <xf numFmtId="164" fontId="11" fillId="0" borderId="20" xfId="15" applyNumberFormat="1" applyFont="1" applyFill="1" applyBorder="1" applyAlignment="1">
      <alignment vertical="center"/>
    </xf>
    <xf numFmtId="49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wrapText="1"/>
    </xf>
    <xf numFmtId="164" fontId="12" fillId="0" borderId="0" xfId="15" applyNumberFormat="1" applyFont="1" applyFill="1" applyAlignment="1">
      <alignment vertical="center"/>
    </xf>
    <xf numFmtId="164" fontId="13" fillId="0" borderId="0" xfId="15" applyNumberFormat="1" applyFont="1" applyFill="1" applyAlignment="1">
      <alignment vertical="center"/>
    </xf>
    <xf numFmtId="49" fontId="19" fillId="2" borderId="38" xfId="0" applyBorder="1" applyAlignment="1">
      <alignment horizontal="center" vertical="center" wrapText="1"/>
    </xf>
    <xf numFmtId="43" fontId="13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wrapText="1"/>
    </xf>
    <xf numFmtId="43" fontId="0" fillId="0" borderId="0" xfId="15" applyAlignment="1">
      <alignment/>
    </xf>
    <xf numFmtId="43" fontId="6" fillId="3" borderId="39" xfId="15" applyFont="1" applyFill="1" applyBorder="1" applyAlignment="1">
      <alignment horizontal="center" vertical="center"/>
    </xf>
    <xf numFmtId="43" fontId="1" fillId="3" borderId="40" xfId="15" applyFont="1" applyFill="1" applyBorder="1" applyAlignment="1">
      <alignment horizontal="center" vertical="center" wrapText="1"/>
    </xf>
    <xf numFmtId="43" fontId="6" fillId="3" borderId="41" xfId="15" applyFont="1" applyFill="1" applyBorder="1" applyAlignment="1">
      <alignment horizontal="center" vertical="center"/>
    </xf>
    <xf numFmtId="43" fontId="6" fillId="3" borderId="41" xfId="15" applyFont="1" applyFill="1" applyBorder="1" applyAlignment="1">
      <alignment horizontal="center" vertical="center" wrapText="1"/>
    </xf>
    <xf numFmtId="43" fontId="6" fillId="3" borderId="42" xfId="15" applyFont="1" applyFill="1" applyBorder="1" applyAlignment="1">
      <alignment horizontal="center" vertical="center" wrapText="1"/>
    </xf>
    <xf numFmtId="43" fontId="0" fillId="0" borderId="0" xfId="15" applyBorder="1" applyAlignment="1">
      <alignment/>
    </xf>
    <xf numFmtId="49" fontId="0" fillId="0" borderId="10" xfId="15" applyNumberFormat="1" applyFont="1" applyBorder="1" applyAlignment="1">
      <alignment horizontal="center" vertical="center"/>
    </xf>
    <xf numFmtId="43" fontId="0" fillId="0" borderId="10" xfId="15" applyBorder="1" applyAlignment="1">
      <alignment vertical="center"/>
    </xf>
    <xf numFmtId="164" fontId="0" fillId="0" borderId="0" xfId="15" applyNumberFormat="1" applyBorder="1" applyAlignment="1">
      <alignment/>
    </xf>
    <xf numFmtId="43" fontId="0" fillId="0" borderId="0" xfId="15" applyFont="1" applyAlignment="1">
      <alignment/>
    </xf>
    <xf numFmtId="49" fontId="0" fillId="0" borderId="4" xfId="15" applyNumberFormat="1" applyFont="1" applyFill="1" applyBorder="1" applyAlignment="1">
      <alignment horizontal="justify" vertical="center"/>
    </xf>
    <xf numFmtId="49" fontId="0" fillId="0" borderId="4" xfId="15" applyNumberFormat="1" applyFont="1" applyBorder="1" applyAlignment="1">
      <alignment horizontal="center" vertical="center"/>
    </xf>
    <xf numFmtId="49" fontId="0" fillId="0" borderId="4" xfId="15" applyNumberFormat="1" applyBorder="1" applyAlignment="1">
      <alignment horizontal="center" vertical="center"/>
    </xf>
    <xf numFmtId="43" fontId="0" fillId="0" borderId="4" xfId="15" applyBorder="1" applyAlignment="1">
      <alignment vertical="center"/>
    </xf>
    <xf numFmtId="49" fontId="0" fillId="0" borderId="7" xfId="15" applyNumberFormat="1" applyFont="1" applyBorder="1" applyAlignment="1">
      <alignment horizontal="center" vertical="center"/>
    </xf>
    <xf numFmtId="49" fontId="0" fillId="0" borderId="43" xfId="15" applyNumberFormat="1" applyFont="1" applyFill="1" applyBorder="1" applyAlignment="1">
      <alignment horizontal="justify" vertical="center"/>
    </xf>
    <xf numFmtId="49" fontId="0" fillId="0" borderId="33" xfId="15" applyNumberFormat="1" applyFont="1" applyBorder="1" applyAlignment="1">
      <alignment horizontal="center" vertical="center"/>
    </xf>
    <xf numFmtId="49" fontId="0" fillId="0" borderId="43" xfId="15" applyNumberFormat="1" applyBorder="1" applyAlignment="1">
      <alignment horizontal="center" vertical="center"/>
    </xf>
    <xf numFmtId="43" fontId="0" fillId="0" borderId="43" xfId="15" applyBorder="1" applyAlignment="1">
      <alignment vertical="center"/>
    </xf>
    <xf numFmtId="43" fontId="3" fillId="3" borderId="44" xfId="15" applyFont="1" applyFill="1" applyBorder="1" applyAlignment="1">
      <alignment horizontal="center" vertical="center" wrapText="1"/>
    </xf>
    <xf numFmtId="43" fontId="0" fillId="0" borderId="45" xfId="15" applyBorder="1" applyAlignment="1">
      <alignment vertical="center"/>
    </xf>
    <xf numFmtId="49" fontId="0" fillId="0" borderId="45" xfId="15" applyNumberFormat="1" applyFont="1" applyBorder="1" applyAlignment="1">
      <alignment horizontal="center" vertical="center"/>
    </xf>
    <xf numFmtId="49" fontId="0" fillId="0" borderId="46" xfId="15" applyNumberFormat="1" applyFont="1" applyBorder="1" applyAlignment="1">
      <alignment horizontal="center" vertical="center"/>
    </xf>
    <xf numFmtId="43" fontId="0" fillId="0" borderId="33" xfId="15" applyBorder="1" applyAlignment="1">
      <alignment vertical="center"/>
    </xf>
    <xf numFmtId="43" fontId="3" fillId="3" borderId="9" xfId="15" applyFont="1" applyFill="1" applyBorder="1" applyAlignment="1">
      <alignment horizontal="center" vertical="center" wrapText="1"/>
    </xf>
    <xf numFmtId="43" fontId="0" fillId="0" borderId="30" xfId="15" applyBorder="1" applyAlignment="1">
      <alignment vertical="center"/>
    </xf>
    <xf numFmtId="49" fontId="0" fillId="0" borderId="33" xfId="15" applyNumberFormat="1" applyBorder="1" applyAlignment="1">
      <alignment horizontal="center" vertical="center"/>
    </xf>
    <xf numFmtId="43" fontId="0" fillId="0" borderId="47" xfId="15" applyBorder="1" applyAlignment="1">
      <alignment vertical="center"/>
    </xf>
    <xf numFmtId="49" fontId="0" fillId="0" borderId="46" xfId="15" applyNumberFormat="1" applyFont="1" applyFill="1" applyBorder="1" applyAlignment="1">
      <alignment horizontal="justify" vertical="center"/>
    </xf>
    <xf numFmtId="49" fontId="0" fillId="0" borderId="46" xfId="15" applyNumberFormat="1" applyBorder="1" applyAlignment="1">
      <alignment horizontal="center" vertical="center"/>
    </xf>
    <xf numFmtId="43" fontId="0" fillId="0" borderId="46" xfId="15" applyBorder="1" applyAlignment="1">
      <alignment vertical="center"/>
    </xf>
    <xf numFmtId="49" fontId="0" fillId="0" borderId="43" xfId="15" applyNumberFormat="1" applyFont="1" applyBorder="1" applyAlignment="1">
      <alignment horizontal="center" vertical="center"/>
    </xf>
    <xf numFmtId="43" fontId="0" fillId="0" borderId="48" xfId="15" applyBorder="1" applyAlignment="1">
      <alignment vertical="center"/>
    </xf>
    <xf numFmtId="49" fontId="0" fillId="0" borderId="30" xfId="15" applyNumberFormat="1" applyFont="1" applyFill="1" applyBorder="1" applyAlignment="1">
      <alignment horizontal="justify" vertical="center"/>
    </xf>
    <xf numFmtId="49" fontId="0" fillId="0" borderId="30" xfId="15" applyNumberFormat="1" applyFont="1" applyBorder="1" applyAlignment="1">
      <alignment horizontal="center" vertical="center"/>
    </xf>
    <xf numFmtId="49" fontId="0" fillId="0" borderId="30" xfId="15" applyNumberFormat="1" applyBorder="1" applyAlignment="1">
      <alignment horizontal="center" vertical="center"/>
    </xf>
    <xf numFmtId="49" fontId="20" fillId="4" borderId="49" xfId="0" applyFont="1" applyFill="1" applyBorder="1" applyAlignment="1">
      <alignment horizontal="center" vertical="center" wrapText="1"/>
    </xf>
    <xf numFmtId="43" fontId="3" fillId="3" borderId="50" xfId="15" applyFont="1" applyFill="1" applyBorder="1" applyAlignment="1">
      <alignment horizontal="center" vertical="center" wrapText="1"/>
    </xf>
    <xf numFmtId="43" fontId="0" fillId="0" borderId="51" xfId="15" applyBorder="1" applyAlignment="1">
      <alignment horizontal="center" vertical="center"/>
    </xf>
    <xf numFmtId="49" fontId="0" fillId="0" borderId="51" xfId="15" applyNumberFormat="1" applyFont="1" applyFill="1" applyBorder="1" applyAlignment="1">
      <alignment horizontal="justify" vertical="center"/>
    </xf>
    <xf numFmtId="49" fontId="0" fillId="0" borderId="51" xfId="15" applyNumberFormat="1" applyFont="1" applyBorder="1" applyAlignment="1">
      <alignment horizontal="center" vertical="center"/>
    </xf>
    <xf numFmtId="49" fontId="0" fillId="0" borderId="51" xfId="15" applyNumberFormat="1" applyBorder="1" applyAlignment="1">
      <alignment horizontal="center" vertical="center"/>
    </xf>
    <xf numFmtId="43" fontId="0" fillId="0" borderId="51" xfId="15" applyBorder="1" applyAlignment="1">
      <alignment vertical="center"/>
    </xf>
    <xf numFmtId="43" fontId="0" fillId="0" borderId="52" xfId="15" applyBorder="1" applyAlignment="1">
      <alignment horizontal="center" vertical="center"/>
    </xf>
    <xf numFmtId="49" fontId="0" fillId="0" borderId="10" xfId="15" applyNumberFormat="1" applyFont="1" applyFill="1" applyBorder="1" applyAlignment="1">
      <alignment horizontal="justify" vertical="center"/>
    </xf>
    <xf numFmtId="49" fontId="0" fillId="0" borderId="10" xfId="15" applyNumberFormat="1" applyBorder="1" applyAlignment="1">
      <alignment horizontal="center" vertical="center"/>
    </xf>
    <xf numFmtId="43" fontId="3" fillId="3" borderId="53" xfId="15" applyFont="1" applyFill="1" applyBorder="1" applyAlignment="1">
      <alignment horizontal="center" vertical="center" wrapText="1"/>
    </xf>
    <xf numFmtId="43" fontId="0" fillId="0" borderId="54" xfId="15" applyBorder="1" applyAlignment="1">
      <alignment vertical="center"/>
    </xf>
    <xf numFmtId="49" fontId="0" fillId="0" borderId="55" xfId="15" applyNumberFormat="1" applyFont="1" applyFill="1" applyBorder="1" applyAlignment="1">
      <alignment horizontal="justify" vertical="center"/>
    </xf>
    <xf numFmtId="49" fontId="0" fillId="0" borderId="55" xfId="15" applyNumberFormat="1" applyFont="1" applyFill="1" applyBorder="1" applyAlignment="1">
      <alignment horizontal="center" vertical="center"/>
    </xf>
    <xf numFmtId="49" fontId="0" fillId="0" borderId="55" xfId="15" applyNumberFormat="1" applyFont="1" applyBorder="1" applyAlignment="1">
      <alignment horizontal="center" vertical="center"/>
    </xf>
    <xf numFmtId="49" fontId="0" fillId="0" borderId="55" xfId="15" applyNumberFormat="1" applyBorder="1" applyAlignment="1">
      <alignment horizontal="center" vertical="center"/>
    </xf>
    <xf numFmtId="43" fontId="0" fillId="0" borderId="55" xfId="15" applyBorder="1" applyAlignment="1">
      <alignment vertical="center"/>
    </xf>
    <xf numFmtId="43" fontId="0" fillId="0" borderId="56" xfId="15" applyFont="1" applyBorder="1" applyAlignment="1">
      <alignment vertical="center"/>
    </xf>
    <xf numFmtId="49" fontId="0" fillId="0" borderId="33" xfId="15" applyNumberFormat="1" applyFont="1" applyFill="1" applyBorder="1" applyAlignment="1">
      <alignment horizontal="justify" vertical="center"/>
    </xf>
    <xf numFmtId="49" fontId="24" fillId="2" borderId="49" xfId="0" applyFont="1" applyBorder="1" applyAlignment="1">
      <alignment horizontal="center" vertical="center" wrapText="1"/>
    </xf>
    <xf numFmtId="43" fontId="0" fillId="0" borderId="45" xfId="15" applyBorder="1" applyAlignment="1">
      <alignment horizontal="center" vertical="center"/>
    </xf>
    <xf numFmtId="49" fontId="0" fillId="0" borderId="46" xfId="15" applyNumberFormat="1" applyFont="1" applyFill="1" applyBorder="1" applyAlignment="1">
      <alignment horizontal="center" vertical="center"/>
    </xf>
    <xf numFmtId="43" fontId="5" fillId="0" borderId="57" xfId="15" applyFont="1" applyBorder="1" applyAlignment="1">
      <alignment horizontal="center" vertical="center"/>
    </xf>
    <xf numFmtId="49" fontId="0" fillId="0" borderId="45" xfId="15" applyNumberFormat="1" applyFont="1" applyFill="1" applyBorder="1" applyAlignment="1">
      <alignment horizontal="justify" vertical="center"/>
    </xf>
    <xf numFmtId="49" fontId="0" fillId="0" borderId="45" xfId="15" applyNumberFormat="1" applyBorder="1" applyAlignment="1">
      <alignment horizontal="center" vertical="center"/>
    </xf>
    <xf numFmtId="49" fontId="0" fillId="0" borderId="7" xfId="15" applyNumberFormat="1" applyBorder="1" applyAlignment="1">
      <alignment horizontal="center" vertical="center"/>
    </xf>
    <xf numFmtId="43" fontId="0" fillId="0" borderId="7" xfId="15" applyFont="1" applyBorder="1" applyAlignment="1">
      <alignment vertical="center"/>
    </xf>
    <xf numFmtId="43" fontId="0" fillId="0" borderId="7" xfId="15" applyBorder="1" applyAlignment="1">
      <alignment vertical="center"/>
    </xf>
    <xf numFmtId="49" fontId="0" fillId="0" borderId="7" xfId="15" applyNumberFormat="1" applyFont="1" applyFill="1" applyBorder="1" applyAlignment="1">
      <alignment horizontal="justify" vertical="center"/>
    </xf>
    <xf numFmtId="49" fontId="0" fillId="0" borderId="15" xfId="15" applyNumberFormat="1" applyFont="1" applyFill="1" applyBorder="1" applyAlignment="1">
      <alignment horizontal="justify" vertical="center"/>
    </xf>
    <xf numFmtId="49" fontId="0" fillId="0" borderId="15" xfId="15" applyNumberFormat="1" applyFont="1" applyBorder="1" applyAlignment="1">
      <alignment horizontal="center" vertical="center"/>
    </xf>
    <xf numFmtId="43" fontId="0" fillId="0" borderId="15" xfId="15" applyBorder="1" applyAlignment="1">
      <alignment vertical="center"/>
    </xf>
    <xf numFmtId="49" fontId="0" fillId="0" borderId="4" xfId="15" applyNumberFormat="1" applyFont="1" applyFill="1" applyBorder="1" applyAlignment="1">
      <alignment horizontal="center" vertical="center"/>
    </xf>
    <xf numFmtId="49" fontId="0" fillId="0" borderId="46" xfId="15" applyNumberFormat="1" applyFont="1" applyBorder="1" applyAlignment="1">
      <alignment horizontal="center" vertical="center"/>
    </xf>
    <xf numFmtId="49" fontId="0" fillId="0" borderId="43" xfId="15" applyNumberFormat="1" applyFont="1" applyFill="1" applyBorder="1" applyAlignment="1">
      <alignment horizontal="center" vertical="center"/>
    </xf>
    <xf numFmtId="49" fontId="20" fillId="2" borderId="58" xfId="0" applyFont="1" applyBorder="1" applyAlignment="1">
      <alignment horizontal="center" vertical="center" wrapText="1"/>
    </xf>
    <xf numFmtId="49" fontId="20" fillId="2" borderId="49" xfId="0" applyFont="1" applyBorder="1" applyAlignment="1">
      <alignment horizontal="center" vertical="center" wrapText="1"/>
    </xf>
    <xf numFmtId="43" fontId="0" fillId="0" borderId="46" xfId="15" applyFill="1" applyBorder="1" applyAlignment="1">
      <alignment vertical="center"/>
    </xf>
    <xf numFmtId="49" fontId="0" fillId="0" borderId="15" xfId="15" applyNumberFormat="1" applyBorder="1" applyAlignment="1">
      <alignment horizontal="center" vertical="center"/>
    </xf>
    <xf numFmtId="43" fontId="0" fillId="0" borderId="43" xfId="15" applyFont="1" applyFill="1" applyBorder="1" applyAlignment="1">
      <alignment/>
    </xf>
    <xf numFmtId="49" fontId="0" fillId="0" borderId="4" xfId="15" applyNumberFormat="1" applyFill="1" applyBorder="1" applyAlignment="1">
      <alignment horizontal="center" vertical="center"/>
    </xf>
    <xf numFmtId="43" fontId="0" fillId="0" borderId="4" xfId="15" applyFill="1" applyBorder="1" applyAlignment="1">
      <alignment vertical="center"/>
    </xf>
    <xf numFmtId="43" fontId="0" fillId="0" borderId="52" xfId="15" applyBorder="1" applyAlignment="1">
      <alignment vertical="center"/>
    </xf>
    <xf numFmtId="43" fontId="3" fillId="0" borderId="1" xfId="15" applyFont="1" applyBorder="1" applyAlignment="1">
      <alignment horizontal="center" vertical="center" wrapText="1"/>
    </xf>
    <xf numFmtId="43" fontId="1" fillId="0" borderId="2" xfId="15" applyFont="1" applyBorder="1" applyAlignment="1">
      <alignment vertical="center"/>
    </xf>
    <xf numFmtId="49" fontId="0" fillId="0" borderId="59" xfId="15" applyNumberFormat="1" applyBorder="1" applyAlignment="1">
      <alignment horizontal="justify" vertical="center"/>
    </xf>
    <xf numFmtId="49" fontId="0" fillId="0" borderId="60" xfId="15" applyNumberFormat="1" applyBorder="1" applyAlignment="1">
      <alignment horizontal="justify" vertical="center"/>
    </xf>
    <xf numFmtId="43" fontId="1" fillId="0" borderId="1" xfId="15" applyNumberFormat="1" applyFont="1" applyBorder="1" applyAlignment="1">
      <alignment horizontal="justify" vertical="center"/>
    </xf>
    <xf numFmtId="43" fontId="1" fillId="0" borderId="2" xfId="15" applyNumberFormat="1" applyFont="1" applyBorder="1" applyAlignment="1">
      <alignment horizontal="justify" vertical="center"/>
    </xf>
    <xf numFmtId="43" fontId="0" fillId="0" borderId="61" xfId="15" applyBorder="1" applyAlignment="1">
      <alignment vertical="center"/>
    </xf>
    <xf numFmtId="43" fontId="1" fillId="0" borderId="62" xfId="15" applyFont="1" applyBorder="1" applyAlignment="1">
      <alignment vertical="center"/>
    </xf>
    <xf numFmtId="43" fontId="0" fillId="0" borderId="0" xfId="15" applyBorder="1" applyAlignment="1">
      <alignment/>
    </xf>
    <xf numFmtId="49" fontId="11" fillId="0" borderId="4" xfId="0" applyNumberFormat="1" applyFont="1" applyFill="1" applyBorder="1" applyAlignment="1">
      <alignment vertical="center" wrapText="1"/>
    </xf>
    <xf numFmtId="0" fontId="14" fillId="0" borderId="63" xfId="0" applyNumberFormat="1" applyFont="1" applyFill="1" applyBorder="1" applyAlignment="1">
      <alignment horizontal="justify" vertical="center" wrapText="1"/>
    </xf>
    <xf numFmtId="43" fontId="0" fillId="0" borderId="0" xfId="15" applyFont="1" applyBorder="1" applyAlignment="1">
      <alignment horizontal="center"/>
    </xf>
    <xf numFmtId="43" fontId="0" fillId="0" borderId="0" xfId="15" applyBorder="1" applyAlignment="1">
      <alignment horizontal="center"/>
    </xf>
    <xf numFmtId="43" fontId="0" fillId="0" borderId="32" xfId="15" applyBorder="1" applyAlignment="1">
      <alignment/>
    </xf>
    <xf numFmtId="43" fontId="17" fillId="0" borderId="33" xfId="15" applyFont="1" applyBorder="1" applyAlignment="1">
      <alignment horizontal="justify" vertical="center" wrapText="1"/>
    </xf>
    <xf numFmtId="164" fontId="0" fillId="0" borderId="34" xfId="15" applyNumberFormat="1" applyBorder="1" applyAlignment="1">
      <alignment vertical="center"/>
    </xf>
    <xf numFmtId="43" fontId="1" fillId="0" borderId="36" xfId="15" applyFont="1" applyBorder="1" applyAlignment="1">
      <alignment horizontal="center" vertical="center"/>
    </xf>
    <xf numFmtId="43" fontId="17" fillId="0" borderId="7" xfId="15" applyFont="1" applyBorder="1" applyAlignment="1">
      <alignment horizontal="justify" vertical="center" wrapText="1"/>
    </xf>
    <xf numFmtId="164" fontId="0" fillId="0" borderId="37" xfId="15" applyNumberFormat="1" applyBorder="1" applyAlignment="1">
      <alignment vertical="center"/>
    </xf>
    <xf numFmtId="43" fontId="1" fillId="0" borderId="24" xfId="15" applyFont="1" applyBorder="1" applyAlignment="1">
      <alignment horizontal="center" vertical="center"/>
    </xf>
    <xf numFmtId="43" fontId="17" fillId="0" borderId="4" xfId="15" applyFont="1" applyBorder="1" applyAlignment="1">
      <alignment horizontal="justify" vertical="center" wrapText="1"/>
    </xf>
    <xf numFmtId="164" fontId="0" fillId="0" borderId="25" xfId="15" applyNumberFormat="1" applyBorder="1" applyAlignment="1">
      <alignment vertical="center"/>
    </xf>
    <xf numFmtId="43" fontId="0" fillId="0" borderId="24" xfId="15" applyBorder="1" applyAlignment="1">
      <alignment horizontal="center" vertical="center"/>
    </xf>
    <xf numFmtId="164" fontId="6" fillId="0" borderId="28" xfId="15" applyNumberFormat="1" applyFont="1" applyBorder="1" applyAlignment="1">
      <alignment vertical="center"/>
    </xf>
    <xf numFmtId="43" fontId="0" fillId="0" borderId="0" xfId="15" applyAlignment="1">
      <alignment horizontal="center" vertical="center"/>
    </xf>
    <xf numFmtId="43" fontId="0" fillId="0" borderId="0" xfId="15" applyAlignment="1">
      <alignment horizontal="justify" vertical="center"/>
    </xf>
    <xf numFmtId="164" fontId="0" fillId="0" borderId="0" xfId="15" applyNumberFormat="1" applyAlignment="1">
      <alignment/>
    </xf>
    <xf numFmtId="43" fontId="1" fillId="0" borderId="32" xfId="15" applyFont="1" applyBorder="1" applyAlignment="1">
      <alignment horizontal="center" vertical="center"/>
    </xf>
    <xf numFmtId="0" fontId="18" fillId="0" borderId="0" xfId="0" applyNumberFormat="1" applyFill="1" applyBorder="1" applyAlignment="1" applyProtection="1">
      <alignment horizontal="left"/>
      <protection locked="0"/>
    </xf>
    <xf numFmtId="49" fontId="23" fillId="2" borderId="40" xfId="0" applyFont="1" applyBorder="1" applyAlignment="1">
      <alignment horizontal="right" vertical="center" wrapText="1"/>
    </xf>
    <xf numFmtId="49" fontId="19" fillId="2" borderId="64" xfId="0" applyBorder="1" applyAlignment="1">
      <alignment horizontal="center" vertical="center" wrapText="1"/>
    </xf>
    <xf numFmtId="49" fontId="22" fillId="2" borderId="0" xfId="0" applyBorder="1" applyAlignment="1">
      <alignment horizontal="center" vertical="center" wrapText="1"/>
    </xf>
    <xf numFmtId="49" fontId="22" fillId="2" borderId="0" xfId="0" applyBorder="1" applyAlignment="1">
      <alignment horizontal="left" vertical="center" wrapText="1"/>
    </xf>
    <xf numFmtId="49" fontId="22" fillId="2" borderId="0" xfId="0" applyBorder="1" applyAlignment="1">
      <alignment horizontal="right" vertical="center" wrapText="1"/>
    </xf>
    <xf numFmtId="49" fontId="22" fillId="2" borderId="65" xfId="0" applyBorder="1" applyAlignment="1">
      <alignment horizontal="right" vertical="center" wrapText="1"/>
    </xf>
    <xf numFmtId="49" fontId="22" fillId="2" borderId="66" xfId="0" applyBorder="1" applyAlignment="1">
      <alignment horizontal="right" vertical="center" wrapText="1"/>
    </xf>
    <xf numFmtId="49" fontId="20" fillId="2" borderId="65" xfId="0" applyFont="1" applyBorder="1" applyAlignment="1">
      <alignment horizontal="center" vertical="center" wrapText="1"/>
    </xf>
    <xf numFmtId="49" fontId="20" fillId="2" borderId="66" xfId="0" applyFont="1" applyBorder="1" applyAlignment="1">
      <alignment horizontal="center" vertical="center" wrapText="1"/>
    </xf>
    <xf numFmtId="49" fontId="20" fillId="4" borderId="65" xfId="0" applyFont="1" applyFill="1" applyBorder="1" applyAlignment="1">
      <alignment horizontal="center" vertical="center" wrapText="1"/>
    </xf>
    <xf numFmtId="49" fontId="24" fillId="4" borderId="65" xfId="0" applyFont="1" applyFill="1" applyBorder="1" applyAlignment="1">
      <alignment horizontal="center" vertical="center" wrapText="1"/>
    </xf>
    <xf numFmtId="49" fontId="22" fillId="4" borderId="65" xfId="0" applyFill="1" applyBorder="1" applyAlignment="1">
      <alignment horizontal="right" vertical="center" wrapText="1"/>
    </xf>
    <xf numFmtId="0" fontId="18" fillId="0" borderId="0" xfId="0" applyNumberFormat="1" applyFill="1" applyBorder="1" applyAlignment="1" applyProtection="1">
      <alignment/>
      <protection locked="0"/>
    </xf>
    <xf numFmtId="49" fontId="22" fillId="4" borderId="65" xfId="0" applyFill="1" applyBorder="1" applyAlignment="1">
      <alignment horizontal="justify" vertical="center" wrapText="1"/>
    </xf>
    <xf numFmtId="49" fontId="22" fillId="2" borderId="65" xfId="0" applyBorder="1" applyAlignment="1">
      <alignment horizontal="justify" vertical="center" wrapText="1"/>
    </xf>
    <xf numFmtId="49" fontId="22" fillId="2" borderId="66" xfId="0" applyBorder="1" applyAlignment="1">
      <alignment horizontal="justify" vertical="center" wrapText="1"/>
    </xf>
    <xf numFmtId="49" fontId="20" fillId="5" borderId="65" xfId="0" applyFont="1" applyFill="1" applyBorder="1" applyAlignment="1">
      <alignment horizontal="center" vertical="center" wrapText="1"/>
    </xf>
    <xf numFmtId="49" fontId="20" fillId="5" borderId="65" xfId="0" applyFill="1" applyBorder="1" applyAlignment="1">
      <alignment horizontal="right" vertical="center" wrapText="1"/>
    </xf>
    <xf numFmtId="49" fontId="20" fillId="5" borderId="49" xfId="0" applyFont="1" applyFill="1" applyBorder="1" applyAlignment="1">
      <alignment horizontal="center" vertical="center" wrapText="1"/>
    </xf>
    <xf numFmtId="49" fontId="20" fillId="5" borderId="65" xfId="0" applyFill="1" applyBorder="1" applyAlignment="1">
      <alignment horizontal="justify" vertical="center" wrapText="1"/>
    </xf>
    <xf numFmtId="49" fontId="20" fillId="4" borderId="65" xfId="0" applyFill="1" applyBorder="1" applyAlignment="1">
      <alignment horizontal="justify" vertical="center" wrapText="1"/>
    </xf>
    <xf numFmtId="49" fontId="20" fillId="4" borderId="65" xfId="0" applyFill="1" applyBorder="1" applyAlignment="1">
      <alignment horizontal="right" vertical="center" wrapText="1"/>
    </xf>
    <xf numFmtId="0" fontId="13" fillId="0" borderId="0" xfId="0" applyFont="1" applyFill="1" applyAlignment="1">
      <alignment horizontal="left"/>
    </xf>
    <xf numFmtId="49" fontId="12" fillId="0" borderId="0" xfId="0" applyNumberFormat="1" applyFont="1" applyFill="1" applyAlignment="1">
      <alignment horizontal="left" vertical="center"/>
    </xf>
    <xf numFmtId="43" fontId="1" fillId="0" borderId="0" xfId="15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49" fontId="24" fillId="2" borderId="67" xfId="0" applyFont="1" applyBorder="1" applyAlignment="1">
      <alignment horizontal="center" vertical="center" wrapText="1"/>
    </xf>
    <xf numFmtId="49" fontId="24" fillId="2" borderId="68" xfId="0" applyFont="1" applyBorder="1" applyAlignment="1">
      <alignment horizontal="center" vertical="center" wrapText="1"/>
    </xf>
    <xf numFmtId="49" fontId="20" fillId="2" borderId="66" xfId="0" applyFont="1" applyBorder="1" applyAlignment="1">
      <alignment horizontal="center" vertical="center" wrapText="1"/>
    </xf>
    <xf numFmtId="49" fontId="22" fillId="2" borderId="66" xfId="0" applyBorder="1" applyAlignment="1">
      <alignment horizontal="right" vertical="center" wrapText="1"/>
    </xf>
    <xf numFmtId="49" fontId="22" fillId="2" borderId="69" xfId="0" applyBorder="1" applyAlignment="1">
      <alignment horizontal="right" vertical="center" wrapText="1"/>
    </xf>
    <xf numFmtId="0" fontId="18" fillId="0" borderId="0" xfId="0" applyNumberFormat="1" applyFill="1" applyBorder="1" applyAlignment="1" applyProtection="1">
      <alignment horizontal="left"/>
      <protection locked="0"/>
    </xf>
    <xf numFmtId="49" fontId="0" fillId="2" borderId="0" xfId="0" applyAlignment="1">
      <alignment horizontal="right" vertical="center" wrapText="1"/>
    </xf>
    <xf numFmtId="49" fontId="0" fillId="2" borderId="0" xfId="0" applyAlignment="1">
      <alignment horizontal="center" vertical="center" wrapText="1"/>
    </xf>
    <xf numFmtId="49" fontId="19" fillId="2" borderId="38" xfId="0" applyBorder="1" applyAlignment="1">
      <alignment horizontal="center" vertical="center" wrapText="1"/>
    </xf>
    <xf numFmtId="49" fontId="20" fillId="4" borderId="49" xfId="0" applyFont="1" applyFill="1" applyBorder="1" applyAlignment="1">
      <alignment horizontal="center" vertical="center" wrapText="1"/>
    </xf>
    <xf numFmtId="49" fontId="24" fillId="2" borderId="49" xfId="0" applyFont="1" applyBorder="1" applyAlignment="1">
      <alignment horizontal="center" vertical="center" wrapText="1"/>
    </xf>
    <xf numFmtId="49" fontId="24" fillId="2" borderId="65" xfId="0" applyFont="1" applyBorder="1" applyAlignment="1">
      <alignment horizontal="center" vertical="center" wrapText="1"/>
    </xf>
    <xf numFmtId="49" fontId="20" fillId="2" borderId="49" xfId="0" applyFont="1" applyBorder="1" applyAlignment="1">
      <alignment horizontal="center" vertical="center" wrapText="1"/>
    </xf>
    <xf numFmtId="49" fontId="23" fillId="2" borderId="39" xfId="0" applyFont="1" applyBorder="1" applyAlignment="1">
      <alignment horizontal="right" vertical="center" wrapText="1"/>
    </xf>
    <xf numFmtId="49" fontId="20" fillId="2" borderId="58" xfId="0" applyFont="1" applyBorder="1" applyAlignment="1">
      <alignment horizontal="center" vertical="center" wrapText="1"/>
    </xf>
    <xf numFmtId="49" fontId="21" fillId="2" borderId="0" xfId="0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49" fontId="20" fillId="4" borderId="70" xfId="0" applyFill="1" applyBorder="1" applyAlignment="1">
      <alignment horizontal="right" vertical="center" wrapText="1"/>
    </xf>
    <xf numFmtId="49" fontId="19" fillId="2" borderId="39" xfId="0" applyFont="1" applyBorder="1" applyAlignment="1">
      <alignment horizontal="right" vertical="center" wrapText="1"/>
    </xf>
    <xf numFmtId="49" fontId="19" fillId="2" borderId="40" xfId="0" applyFont="1" applyBorder="1" applyAlignment="1">
      <alignment horizontal="right" vertical="center" wrapText="1"/>
    </xf>
    <xf numFmtId="49" fontId="23" fillId="2" borderId="40" xfId="0" applyFont="1" applyBorder="1" applyAlignment="1">
      <alignment horizontal="right" vertical="center" wrapText="1"/>
    </xf>
    <xf numFmtId="49" fontId="23" fillId="2" borderId="71" xfId="0" applyFont="1" applyBorder="1" applyAlignment="1">
      <alignment horizontal="right" vertical="center" wrapText="1"/>
    </xf>
    <xf numFmtId="0" fontId="19" fillId="0" borderId="0" xfId="0" applyNumberFormat="1" applyFont="1" applyFill="1" applyBorder="1" applyAlignment="1" applyProtection="1">
      <alignment horizontal="right"/>
      <protection locked="0"/>
    </xf>
    <xf numFmtId="49" fontId="20" fillId="4" borderId="65" xfId="0" applyFill="1" applyBorder="1" applyAlignment="1">
      <alignment horizontal="right" vertical="center" wrapText="1"/>
    </xf>
    <xf numFmtId="49" fontId="19" fillId="2" borderId="64" xfId="0" applyBorder="1" applyAlignment="1">
      <alignment horizontal="center" vertical="center" wrapText="1"/>
    </xf>
    <xf numFmtId="49" fontId="19" fillId="2" borderId="72" xfId="0" applyBorder="1" applyAlignment="1">
      <alignment horizontal="center" vertical="center" wrapText="1"/>
    </xf>
    <xf numFmtId="49" fontId="20" fillId="5" borderId="65" xfId="0" applyFont="1" applyFill="1" applyBorder="1" applyAlignment="1">
      <alignment horizontal="center" vertical="center" wrapText="1"/>
    </xf>
    <xf numFmtId="49" fontId="20" fillId="5" borderId="65" xfId="0" applyFill="1" applyBorder="1" applyAlignment="1">
      <alignment horizontal="right" vertical="center" wrapText="1"/>
    </xf>
    <xf numFmtId="49" fontId="20" fillId="5" borderId="70" xfId="0" applyFill="1" applyBorder="1" applyAlignment="1">
      <alignment horizontal="right" vertical="center" wrapText="1"/>
    </xf>
    <xf numFmtId="49" fontId="20" fillId="4" borderId="65" xfId="0" applyFont="1" applyFill="1" applyBorder="1" applyAlignment="1">
      <alignment horizontal="center" vertical="center" wrapText="1"/>
    </xf>
    <xf numFmtId="49" fontId="22" fillId="4" borderId="65" xfId="0" applyFill="1" applyBorder="1" applyAlignment="1">
      <alignment horizontal="right" vertical="center" wrapText="1"/>
    </xf>
    <xf numFmtId="49" fontId="22" fillId="4" borderId="70" xfId="0" applyFill="1" applyBorder="1" applyAlignment="1">
      <alignment horizontal="right" vertical="center" wrapText="1"/>
    </xf>
    <xf numFmtId="49" fontId="20" fillId="2" borderId="65" xfId="0" applyFont="1" applyBorder="1" applyAlignment="1">
      <alignment horizontal="center" vertical="center" wrapText="1"/>
    </xf>
    <xf numFmtId="49" fontId="22" fillId="2" borderId="65" xfId="0" applyBorder="1" applyAlignment="1">
      <alignment horizontal="right" vertical="center" wrapText="1"/>
    </xf>
    <xf numFmtId="49" fontId="22" fillId="2" borderId="70" xfId="0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49" fontId="11" fillId="0" borderId="36" xfId="0" applyNumberFormat="1" applyFont="1" applyFill="1" applyBorder="1" applyAlignment="1">
      <alignment horizontal="center" vertical="center"/>
    </xf>
    <xf numFmtId="49" fontId="11" fillId="0" borderId="29" xfId="0" applyNumberFormat="1" applyFont="1" applyFill="1" applyBorder="1" applyAlignment="1">
      <alignment horizontal="center" vertical="center"/>
    </xf>
    <xf numFmtId="49" fontId="11" fillId="0" borderId="32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/>
    </xf>
    <xf numFmtId="49" fontId="11" fillId="0" borderId="30" xfId="0" applyNumberFormat="1" applyFont="1" applyFill="1" applyBorder="1" applyAlignment="1">
      <alignment horizontal="center" vertical="center"/>
    </xf>
    <xf numFmtId="49" fontId="11" fillId="0" borderId="33" xfId="0" applyNumberFormat="1" applyFont="1" applyFill="1" applyBorder="1" applyAlignment="1">
      <alignment horizontal="center" vertical="center"/>
    </xf>
    <xf numFmtId="49" fontId="14" fillId="0" borderId="7" xfId="0" applyNumberFormat="1" applyFont="1" applyFill="1" applyBorder="1" applyAlignment="1">
      <alignment horizontal="justify" vertical="center" wrapText="1"/>
    </xf>
    <xf numFmtId="49" fontId="14" fillId="0" borderId="30" xfId="0" applyNumberFormat="1" applyFont="1" applyFill="1" applyBorder="1" applyAlignment="1">
      <alignment horizontal="justify" vertical="center" wrapText="1"/>
    </xf>
    <xf numFmtId="49" fontId="14" fillId="0" borderId="33" xfId="0" applyNumberFormat="1" applyFont="1" applyFill="1" applyBorder="1" applyAlignment="1">
      <alignment horizontal="justify" vertical="center" wrapText="1"/>
    </xf>
    <xf numFmtId="164" fontId="13" fillId="0" borderId="7" xfId="15" applyNumberFormat="1" applyFont="1" applyFill="1" applyBorder="1" applyAlignment="1">
      <alignment horizontal="center" vertical="center"/>
    </xf>
    <xf numFmtId="164" fontId="13" fillId="0" borderId="30" xfId="15" applyNumberFormat="1" applyFont="1" applyFill="1" applyBorder="1" applyAlignment="1">
      <alignment horizontal="center" vertical="center"/>
    </xf>
    <xf numFmtId="164" fontId="13" fillId="0" borderId="33" xfId="15" applyNumberFormat="1" applyFont="1" applyFill="1" applyBorder="1" applyAlignment="1">
      <alignment horizontal="center" vertical="center"/>
    </xf>
    <xf numFmtId="43" fontId="0" fillId="0" borderId="0" xfId="15" applyFont="1" applyAlignment="1">
      <alignment horizontal="left" vertical="center"/>
    </xf>
    <xf numFmtId="43" fontId="0" fillId="0" borderId="0" xfId="15" applyAlignment="1">
      <alignment horizontal="left" vertical="center"/>
    </xf>
    <xf numFmtId="43" fontId="1" fillId="0" borderId="0" xfId="15" applyFont="1" applyBorder="1" applyAlignment="1">
      <alignment horizontal="right"/>
    </xf>
    <xf numFmtId="43" fontId="1" fillId="0" borderId="0" xfId="15" applyFont="1" applyBorder="1" applyAlignment="1">
      <alignment horizontal="right"/>
    </xf>
    <xf numFmtId="43" fontId="1" fillId="0" borderId="0" xfId="15" applyFont="1" applyBorder="1" applyAlignment="1">
      <alignment horizontal="right"/>
    </xf>
    <xf numFmtId="43" fontId="6" fillId="0" borderId="18" xfId="15" applyFont="1" applyFill="1" applyBorder="1" applyAlignment="1">
      <alignment horizontal="center"/>
    </xf>
    <xf numFmtId="43" fontId="6" fillId="0" borderId="19" xfId="15" applyFont="1" applyFill="1" applyBorder="1" applyAlignment="1">
      <alignment horizontal="center"/>
    </xf>
    <xf numFmtId="43" fontId="6" fillId="0" borderId="20" xfId="15" applyFont="1" applyFill="1" applyBorder="1" applyAlignment="1">
      <alignment horizontal="center"/>
    </xf>
    <xf numFmtId="43" fontId="6" fillId="0" borderId="26" xfId="15" applyFont="1" applyBorder="1" applyAlignment="1">
      <alignment horizontal="center" vertical="center"/>
    </xf>
    <xf numFmtId="43" fontId="6" fillId="0" borderId="27" xfId="15" applyFont="1" applyBorder="1" applyAlignment="1">
      <alignment horizontal="center" vertical="center"/>
    </xf>
    <xf numFmtId="43" fontId="6" fillId="0" borderId="18" xfId="15" applyFont="1" applyBorder="1" applyAlignment="1">
      <alignment horizontal="center" vertical="center"/>
    </xf>
    <xf numFmtId="43" fontId="6" fillId="0" borderId="19" xfId="15" applyFont="1" applyBorder="1" applyAlignment="1">
      <alignment horizontal="center" vertical="center"/>
    </xf>
    <xf numFmtId="43" fontId="6" fillId="0" borderId="20" xfId="15" applyFont="1" applyBorder="1" applyAlignment="1">
      <alignment horizontal="center" vertical="center"/>
    </xf>
    <xf numFmtId="43" fontId="1" fillId="0" borderId="0" xfId="15" applyFont="1" applyBorder="1" applyAlignment="1">
      <alignment horizontal="center" wrapText="1"/>
    </xf>
    <xf numFmtId="43" fontId="1" fillId="0" borderId="0" xfId="15" applyFont="1" applyBorder="1" applyAlignment="1">
      <alignment horizontal="center" wrapText="1"/>
    </xf>
    <xf numFmtId="43" fontId="1" fillId="0" borderId="0" xfId="15" applyFont="1" applyBorder="1" applyAlignment="1">
      <alignment horizontal="center" wrapText="1"/>
    </xf>
    <xf numFmtId="43" fontId="3" fillId="0" borderId="0" xfId="15" applyFont="1" applyAlignment="1">
      <alignment horizontal="center"/>
    </xf>
    <xf numFmtId="43" fontId="3" fillId="0" borderId="0" xfId="15" applyFont="1" applyAlignment="1">
      <alignment horizont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3" fontId="3" fillId="0" borderId="0" xfId="15" applyFont="1" applyBorder="1" applyAlignment="1">
      <alignment horizontal="center" vertical="center"/>
    </xf>
    <xf numFmtId="43" fontId="3" fillId="0" borderId="0" xfId="15" applyFont="1" applyBorder="1" applyAlignment="1">
      <alignment horizontal="center" vertical="center"/>
    </xf>
    <xf numFmtId="43" fontId="3" fillId="0" borderId="0" xfId="15" applyFont="1" applyBorder="1" applyAlignment="1">
      <alignment horizontal="center" vertical="center"/>
    </xf>
    <xf numFmtId="43" fontId="3" fillId="3" borderId="73" xfId="15" applyFont="1" applyFill="1" applyBorder="1" applyAlignment="1">
      <alignment horizontal="center" vertical="center" wrapText="1"/>
    </xf>
    <xf numFmtId="43" fontId="3" fillId="3" borderId="3" xfId="15" applyFont="1" applyFill="1" applyBorder="1" applyAlignment="1">
      <alignment horizontal="center" vertical="center" wrapText="1"/>
    </xf>
    <xf numFmtId="43" fontId="3" fillId="3" borderId="74" xfId="15" applyFont="1" applyFill="1" applyBorder="1" applyAlignment="1">
      <alignment horizontal="center" vertical="center" wrapText="1"/>
    </xf>
    <xf numFmtId="43" fontId="0" fillId="0" borderId="75" xfId="15" applyBorder="1" applyAlignment="1">
      <alignment horizontal="center" vertical="center"/>
    </xf>
    <xf numFmtId="43" fontId="0" fillId="0" borderId="4" xfId="15" applyBorder="1" applyAlignment="1">
      <alignment horizontal="center" vertical="center"/>
    </xf>
    <xf numFmtId="43" fontId="0" fillId="0" borderId="43" xfId="15" applyBorder="1" applyAlignment="1">
      <alignment horizontal="center" vertical="center"/>
    </xf>
    <xf numFmtId="43" fontId="0" fillId="0" borderId="11" xfId="15" applyBorder="1" applyAlignment="1">
      <alignment vertical="center"/>
    </xf>
    <xf numFmtId="43" fontId="0" fillId="0" borderId="5" xfId="15" applyBorder="1" applyAlignment="1">
      <alignment vertical="center"/>
    </xf>
    <xf numFmtId="43" fontId="0" fillId="0" borderId="76" xfId="15" applyBorder="1" applyAlignment="1">
      <alignment vertical="center"/>
    </xf>
    <xf numFmtId="43" fontId="3" fillId="3" borderId="44" xfId="15" applyFont="1" applyFill="1" applyBorder="1" applyAlignment="1">
      <alignment horizontal="center" vertical="center" wrapText="1"/>
    </xf>
    <xf numFmtId="43" fontId="3" fillId="3" borderId="9" xfId="15" applyFont="1" applyFill="1" applyBorder="1" applyAlignment="1">
      <alignment horizontal="center" vertical="center" wrapText="1"/>
    </xf>
    <xf numFmtId="43" fontId="0" fillId="0" borderId="45" xfId="15" applyBorder="1" applyAlignment="1">
      <alignment vertical="center"/>
    </xf>
    <xf numFmtId="43" fontId="0" fillId="0" borderId="30" xfId="15" applyBorder="1" applyAlignment="1">
      <alignment vertical="center"/>
    </xf>
    <xf numFmtId="43" fontId="0" fillId="0" borderId="57" xfId="15" applyBorder="1" applyAlignment="1">
      <alignment vertical="center"/>
    </xf>
    <xf numFmtId="43" fontId="0" fillId="0" borderId="47" xfId="15" applyBorder="1" applyAlignment="1">
      <alignment vertical="center"/>
    </xf>
    <xf numFmtId="43" fontId="3" fillId="3" borderId="77" xfId="15" applyFont="1" applyFill="1" applyBorder="1" applyAlignment="1">
      <alignment horizontal="center" vertical="center" wrapText="1"/>
    </xf>
    <xf numFmtId="43" fontId="0" fillId="0" borderId="46" xfId="15" applyBorder="1" applyAlignment="1">
      <alignment horizontal="center" vertical="center"/>
    </xf>
    <xf numFmtId="43" fontId="0" fillId="0" borderId="30" xfId="15" applyBorder="1" applyAlignment="1">
      <alignment horizontal="center" vertical="center"/>
    </xf>
    <xf numFmtId="43" fontId="0" fillId="0" borderId="78" xfId="15" applyBorder="1" applyAlignment="1">
      <alignment horizontal="center" vertical="center"/>
    </xf>
    <xf numFmtId="43" fontId="0" fillId="0" borderId="47" xfId="15" applyBorder="1" applyAlignment="1">
      <alignment horizontal="center" vertical="center"/>
    </xf>
    <xf numFmtId="43" fontId="0" fillId="0" borderId="76" xfId="15" applyBorder="1" applyAlignment="1">
      <alignment horizontal="center" vertical="center"/>
    </xf>
    <xf numFmtId="43" fontId="3" fillId="3" borderId="79" xfId="15" applyFont="1" applyFill="1" applyBorder="1" applyAlignment="1">
      <alignment horizontal="center" vertical="center" wrapText="1"/>
    </xf>
    <xf numFmtId="43" fontId="3" fillId="3" borderId="80" xfId="15" applyFont="1" applyFill="1" applyBorder="1" applyAlignment="1">
      <alignment horizontal="center" vertical="center" wrapText="1"/>
    </xf>
    <xf numFmtId="43" fontId="0" fillId="0" borderId="81" xfId="15" applyBorder="1" applyAlignment="1">
      <alignment vertical="center"/>
    </xf>
    <xf numFmtId="43" fontId="0" fillId="0" borderId="82" xfId="15" applyBorder="1" applyAlignment="1">
      <alignment vertical="center"/>
    </xf>
    <xf numFmtId="43" fontId="0" fillId="0" borderId="83" xfId="15" applyBorder="1" applyAlignment="1">
      <alignment horizontal="justify" vertical="center"/>
    </xf>
    <xf numFmtId="43" fontId="0" fillId="0" borderId="47" xfId="15" applyBorder="1" applyAlignment="1">
      <alignment horizontal="justify" vertical="center"/>
    </xf>
    <xf numFmtId="43" fontId="0" fillId="0" borderId="84" xfId="15" applyBorder="1" applyAlignment="1">
      <alignment horizontal="justify" vertical="center"/>
    </xf>
    <xf numFmtId="43" fontId="3" fillId="3" borderId="85" xfId="15" applyFont="1" applyFill="1" applyBorder="1" applyAlignment="1">
      <alignment horizontal="center" vertical="center" wrapText="1"/>
    </xf>
    <xf numFmtId="43" fontId="0" fillId="0" borderId="33" xfId="15" applyBorder="1" applyAlignment="1">
      <alignment horizontal="center" vertical="center"/>
    </xf>
    <xf numFmtId="43" fontId="5" fillId="0" borderId="63" xfId="15" applyFont="1" applyBorder="1" applyAlignment="1">
      <alignment horizontal="center" vertical="center"/>
    </xf>
    <xf numFmtId="43" fontId="5" fillId="0" borderId="47" xfId="15" applyFont="1" applyBorder="1" applyAlignment="1">
      <alignment horizontal="center" vertical="center"/>
    </xf>
    <xf numFmtId="43" fontId="5" fillId="0" borderId="76" xfId="15" applyFont="1" applyBorder="1" applyAlignment="1">
      <alignment horizontal="center" vertical="center"/>
    </xf>
    <xf numFmtId="43" fontId="3" fillId="3" borderId="14" xfId="15" applyFont="1" applyFill="1" applyBorder="1" applyAlignment="1">
      <alignment horizontal="center" vertical="center" wrapText="1"/>
    </xf>
    <xf numFmtId="43" fontId="0" fillId="0" borderId="15" xfId="15" applyBorder="1" applyAlignment="1">
      <alignment horizontal="center" vertical="center"/>
    </xf>
    <xf numFmtId="43" fontId="0" fillId="0" borderId="5" xfId="15" applyBorder="1" applyAlignment="1">
      <alignment horizontal="center" vertical="center"/>
    </xf>
    <xf numFmtId="43" fontId="0" fillId="0" borderId="16" xfId="15" applyBorder="1" applyAlignment="1">
      <alignment horizontal="center" vertical="center"/>
    </xf>
    <xf numFmtId="43" fontId="3" fillId="3" borderId="13" xfId="15" applyFont="1" applyFill="1" applyBorder="1" applyAlignment="1">
      <alignment horizontal="center" vertical="center" wrapText="1"/>
    </xf>
    <xf numFmtId="43" fontId="0" fillId="0" borderId="10" xfId="15" applyBorder="1" applyAlignment="1">
      <alignment horizontal="center" vertical="center"/>
    </xf>
    <xf numFmtId="43" fontId="0" fillId="0" borderId="11" xfId="15" applyBorder="1" applyAlignment="1">
      <alignment horizontal="center" vertical="center"/>
    </xf>
    <xf numFmtId="43" fontId="0" fillId="0" borderId="84" xfId="15" applyBorder="1" applyAlignment="1">
      <alignment vertical="center"/>
    </xf>
    <xf numFmtId="43" fontId="0" fillId="0" borderId="45" xfId="15" applyBorder="1" applyAlignment="1">
      <alignment horizontal="center" vertical="center"/>
    </xf>
    <xf numFmtId="43" fontId="0" fillId="0" borderId="82" xfId="15" applyBorder="1" applyAlignment="1">
      <alignment horizontal="center" vertical="center"/>
    </xf>
    <xf numFmtId="43" fontId="0" fillId="0" borderId="57" xfId="15" applyBorder="1" applyAlignment="1">
      <alignment horizontal="center" vertical="center"/>
    </xf>
    <xf numFmtId="43" fontId="0" fillId="0" borderId="84" xfId="15" applyBorder="1" applyAlignment="1">
      <alignment horizontal="center" vertical="center"/>
    </xf>
    <xf numFmtId="43" fontId="0" fillId="0" borderId="46" xfId="15" applyBorder="1" applyAlignment="1">
      <alignment vertical="center"/>
    </xf>
    <xf numFmtId="43" fontId="0" fillId="0" borderId="43" xfId="15" applyBorder="1" applyAlignment="1">
      <alignment vertical="center"/>
    </xf>
    <xf numFmtId="43" fontId="0" fillId="0" borderId="78" xfId="15" applyBorder="1" applyAlignment="1">
      <alignment vertical="center"/>
    </xf>
    <xf numFmtId="43" fontId="3" fillId="3" borderId="6" xfId="15" applyFont="1" applyFill="1" applyBorder="1" applyAlignment="1">
      <alignment horizontal="center" vertical="center" wrapText="1"/>
    </xf>
    <xf numFmtId="43" fontId="0" fillId="0" borderId="7" xfId="15" applyBorder="1" applyAlignment="1">
      <alignment horizontal="center" vertical="center"/>
    </xf>
    <xf numFmtId="43" fontId="0" fillId="0" borderId="86" xfId="15" applyBorder="1" applyAlignment="1">
      <alignment vertical="center"/>
    </xf>
    <xf numFmtId="43" fontId="0" fillId="0" borderId="63" xfId="15" applyBorder="1" applyAlignment="1">
      <alignment horizontal="center" vertical="center"/>
    </xf>
    <xf numFmtId="43" fontId="0" fillId="0" borderId="57" xfId="15" applyNumberFormat="1" applyBorder="1" applyAlignment="1">
      <alignment vertical="center"/>
    </xf>
    <xf numFmtId="43" fontId="0" fillId="0" borderId="47" xfId="15" applyNumberFormat="1" applyBorder="1" applyAlignment="1">
      <alignment vertical="center"/>
    </xf>
    <xf numFmtId="0" fontId="6" fillId="0" borderId="12" xfId="0" applyFont="1" applyBorder="1" applyAlignment="1">
      <alignment horizontal="center"/>
    </xf>
    <xf numFmtId="0" fontId="6" fillId="0" borderId="87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justify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:I1"/>
    </sheetView>
  </sheetViews>
  <sheetFormatPr defaultColWidth="9.140625" defaultRowHeight="12.75"/>
  <cols>
    <col min="1" max="1" width="6.140625" style="230" customWidth="1"/>
    <col min="2" max="2" width="8.28125" style="230" customWidth="1"/>
    <col min="3" max="3" width="0.9921875" style="230" customWidth="1"/>
    <col min="4" max="4" width="9.140625" style="230" customWidth="1"/>
    <col min="5" max="5" width="54.421875" style="230" customWidth="1"/>
    <col min="6" max="6" width="18.421875" style="230" customWidth="1"/>
    <col min="7" max="7" width="19.140625" style="230" customWidth="1"/>
    <col min="8" max="8" width="8.7109375" style="230" customWidth="1"/>
    <col min="9" max="9" width="10.57421875" style="230" customWidth="1"/>
    <col min="10" max="16384" width="9.140625" style="230" customWidth="1"/>
  </cols>
  <sheetData>
    <row r="1" spans="1:9" ht="46.5" customHeight="1">
      <c r="A1" s="280" t="s">
        <v>408</v>
      </c>
      <c r="B1" s="280"/>
      <c r="C1" s="280"/>
      <c r="D1" s="280"/>
      <c r="E1" s="280"/>
      <c r="F1" s="280"/>
      <c r="G1" s="280"/>
      <c r="H1" s="280"/>
      <c r="I1" s="280"/>
    </row>
    <row r="2" spans="1:9" ht="34.5" customHeight="1" thickBot="1">
      <c r="A2" s="257" t="s">
        <v>346</v>
      </c>
      <c r="B2" s="258"/>
      <c r="C2" s="258"/>
      <c r="D2" s="258"/>
      <c r="E2" s="258"/>
      <c r="F2" s="258"/>
      <c r="G2" s="258"/>
      <c r="H2" s="258"/>
      <c r="I2" s="258"/>
    </row>
    <row r="3" spans="1:9" ht="16.5" customHeight="1" thickTop="1">
      <c r="A3" s="117" t="s">
        <v>28</v>
      </c>
      <c r="B3" s="282" t="s">
        <v>29</v>
      </c>
      <c r="C3" s="282"/>
      <c r="D3" s="232" t="s">
        <v>267</v>
      </c>
      <c r="E3" s="232" t="s">
        <v>268</v>
      </c>
      <c r="F3" s="232" t="s">
        <v>269</v>
      </c>
      <c r="G3" s="232" t="s">
        <v>270</v>
      </c>
      <c r="H3" s="282" t="s">
        <v>271</v>
      </c>
      <c r="I3" s="283"/>
    </row>
    <row r="4" spans="1:9" ht="16.5" customHeight="1">
      <c r="A4" s="249" t="s">
        <v>38</v>
      </c>
      <c r="B4" s="284"/>
      <c r="C4" s="284"/>
      <c r="D4" s="247"/>
      <c r="E4" s="250" t="s">
        <v>272</v>
      </c>
      <c r="F4" s="248" t="s">
        <v>273</v>
      </c>
      <c r="G4" s="248" t="s">
        <v>274</v>
      </c>
      <c r="H4" s="285" t="s">
        <v>275</v>
      </c>
      <c r="I4" s="286"/>
    </row>
    <row r="5" spans="1:9" ht="16.5" customHeight="1">
      <c r="A5" s="178"/>
      <c r="B5" s="287" t="s">
        <v>276</v>
      </c>
      <c r="C5" s="287"/>
      <c r="D5" s="241"/>
      <c r="E5" s="244" t="s">
        <v>277</v>
      </c>
      <c r="F5" s="242" t="s">
        <v>278</v>
      </c>
      <c r="G5" s="242" t="s">
        <v>274</v>
      </c>
      <c r="H5" s="288" t="s">
        <v>279</v>
      </c>
      <c r="I5" s="289"/>
    </row>
    <row r="6" spans="1:9" ht="16.5" customHeight="1">
      <c r="A6" s="195"/>
      <c r="B6" s="290"/>
      <c r="C6" s="290"/>
      <c r="D6" s="238" t="s">
        <v>280</v>
      </c>
      <c r="E6" s="245" t="s">
        <v>281</v>
      </c>
      <c r="F6" s="236" t="s">
        <v>282</v>
      </c>
      <c r="G6" s="236" t="s">
        <v>283</v>
      </c>
      <c r="H6" s="291" t="s">
        <v>284</v>
      </c>
      <c r="I6" s="292"/>
    </row>
    <row r="7" spans="1:9" ht="30" customHeight="1">
      <c r="A7" s="195"/>
      <c r="B7" s="290"/>
      <c r="C7" s="290"/>
      <c r="D7" s="238" t="s">
        <v>285</v>
      </c>
      <c r="E7" s="245" t="s">
        <v>286</v>
      </c>
      <c r="F7" s="236" t="s">
        <v>287</v>
      </c>
      <c r="G7" s="236" t="s">
        <v>288</v>
      </c>
      <c r="H7" s="291" t="s">
        <v>289</v>
      </c>
      <c r="I7" s="292"/>
    </row>
    <row r="8" spans="1:9" ht="16.5" customHeight="1">
      <c r="A8" s="195"/>
      <c r="B8" s="290"/>
      <c r="C8" s="290"/>
      <c r="D8" s="238" t="s">
        <v>290</v>
      </c>
      <c r="E8" s="245" t="s">
        <v>291</v>
      </c>
      <c r="F8" s="236" t="s">
        <v>292</v>
      </c>
      <c r="G8" s="236" t="s">
        <v>293</v>
      </c>
      <c r="H8" s="291" t="s">
        <v>293</v>
      </c>
      <c r="I8" s="292"/>
    </row>
    <row r="9" spans="1:9" ht="16.5" customHeight="1">
      <c r="A9" s="159" t="s">
        <v>52</v>
      </c>
      <c r="B9" s="287"/>
      <c r="C9" s="287"/>
      <c r="D9" s="240"/>
      <c r="E9" s="251" t="s">
        <v>294</v>
      </c>
      <c r="F9" s="252" t="s">
        <v>292</v>
      </c>
      <c r="G9" s="252" t="s">
        <v>295</v>
      </c>
      <c r="H9" s="281" t="s">
        <v>295</v>
      </c>
      <c r="I9" s="275"/>
    </row>
    <row r="10" spans="1:9" ht="16.5" customHeight="1">
      <c r="A10" s="178"/>
      <c r="B10" s="287" t="s">
        <v>55</v>
      </c>
      <c r="C10" s="287"/>
      <c r="D10" s="241"/>
      <c r="E10" s="244" t="s">
        <v>296</v>
      </c>
      <c r="F10" s="242" t="s">
        <v>292</v>
      </c>
      <c r="G10" s="242" t="s">
        <v>295</v>
      </c>
      <c r="H10" s="288" t="s">
        <v>295</v>
      </c>
      <c r="I10" s="289"/>
    </row>
    <row r="11" spans="1:9" ht="38.25" customHeight="1">
      <c r="A11" s="195"/>
      <c r="B11" s="290"/>
      <c r="C11" s="290"/>
      <c r="D11" s="238" t="s">
        <v>297</v>
      </c>
      <c r="E11" s="245" t="s">
        <v>298</v>
      </c>
      <c r="F11" s="236" t="s">
        <v>292</v>
      </c>
      <c r="G11" s="236" t="s">
        <v>295</v>
      </c>
      <c r="H11" s="291" t="s">
        <v>295</v>
      </c>
      <c r="I11" s="292"/>
    </row>
    <row r="12" spans="1:9" ht="16.5" customHeight="1">
      <c r="A12" s="159" t="s">
        <v>64</v>
      </c>
      <c r="B12" s="287"/>
      <c r="C12" s="287"/>
      <c r="D12" s="240"/>
      <c r="E12" s="251" t="s">
        <v>299</v>
      </c>
      <c r="F12" s="252" t="s">
        <v>300</v>
      </c>
      <c r="G12" s="252" t="s">
        <v>301</v>
      </c>
      <c r="H12" s="281" t="s">
        <v>302</v>
      </c>
      <c r="I12" s="275"/>
    </row>
    <row r="13" spans="1:9" ht="16.5" customHeight="1">
      <c r="A13" s="178"/>
      <c r="B13" s="287" t="s">
        <v>67</v>
      </c>
      <c r="C13" s="287"/>
      <c r="D13" s="241"/>
      <c r="E13" s="244" t="s">
        <v>277</v>
      </c>
      <c r="F13" s="242" t="s">
        <v>303</v>
      </c>
      <c r="G13" s="242" t="s">
        <v>301</v>
      </c>
      <c r="H13" s="288" t="s">
        <v>304</v>
      </c>
      <c r="I13" s="289"/>
    </row>
    <row r="14" spans="1:9" ht="16.5" customHeight="1">
      <c r="A14" s="195"/>
      <c r="B14" s="290"/>
      <c r="C14" s="290"/>
      <c r="D14" s="238" t="s">
        <v>305</v>
      </c>
      <c r="E14" s="245" t="s">
        <v>306</v>
      </c>
      <c r="F14" s="236" t="s">
        <v>292</v>
      </c>
      <c r="G14" s="236" t="s">
        <v>301</v>
      </c>
      <c r="H14" s="291" t="s">
        <v>301</v>
      </c>
      <c r="I14" s="292"/>
    </row>
    <row r="15" spans="1:9" ht="38.25" customHeight="1">
      <c r="A15" s="159" t="s">
        <v>307</v>
      </c>
      <c r="B15" s="287"/>
      <c r="C15" s="287"/>
      <c r="D15" s="240"/>
      <c r="E15" s="251" t="s">
        <v>308</v>
      </c>
      <c r="F15" s="252" t="s">
        <v>309</v>
      </c>
      <c r="G15" s="252" t="s">
        <v>310</v>
      </c>
      <c r="H15" s="281" t="s">
        <v>311</v>
      </c>
      <c r="I15" s="275"/>
    </row>
    <row r="16" spans="1:9" ht="38.25" customHeight="1">
      <c r="A16" s="178"/>
      <c r="B16" s="287" t="s">
        <v>312</v>
      </c>
      <c r="C16" s="287"/>
      <c r="D16" s="241"/>
      <c r="E16" s="244" t="s">
        <v>313</v>
      </c>
      <c r="F16" s="242" t="s">
        <v>314</v>
      </c>
      <c r="G16" s="242" t="s">
        <v>315</v>
      </c>
      <c r="H16" s="288" t="s">
        <v>316</v>
      </c>
      <c r="I16" s="289"/>
    </row>
    <row r="17" spans="1:9" ht="16.5" customHeight="1">
      <c r="A17" s="195"/>
      <c r="B17" s="290"/>
      <c r="C17" s="290"/>
      <c r="D17" s="238" t="s">
        <v>317</v>
      </c>
      <c r="E17" s="245" t="s">
        <v>318</v>
      </c>
      <c r="F17" s="236" t="s">
        <v>319</v>
      </c>
      <c r="G17" s="236" t="s">
        <v>315</v>
      </c>
      <c r="H17" s="291" t="s">
        <v>320</v>
      </c>
      <c r="I17" s="292"/>
    </row>
    <row r="18" spans="1:9" ht="38.25" customHeight="1">
      <c r="A18" s="178"/>
      <c r="B18" s="287" t="s">
        <v>321</v>
      </c>
      <c r="C18" s="287"/>
      <c r="D18" s="241"/>
      <c r="E18" s="244" t="s">
        <v>322</v>
      </c>
      <c r="F18" s="242" t="s">
        <v>323</v>
      </c>
      <c r="G18" s="242" t="s">
        <v>324</v>
      </c>
      <c r="H18" s="288" t="s">
        <v>325</v>
      </c>
      <c r="I18" s="289"/>
    </row>
    <row r="19" spans="1:9" ht="16.5" customHeight="1">
      <c r="A19" s="195"/>
      <c r="B19" s="290"/>
      <c r="C19" s="290"/>
      <c r="D19" s="238" t="s">
        <v>317</v>
      </c>
      <c r="E19" s="245" t="s">
        <v>318</v>
      </c>
      <c r="F19" s="236" t="s">
        <v>326</v>
      </c>
      <c r="G19" s="236" t="s">
        <v>324</v>
      </c>
      <c r="H19" s="291" t="s">
        <v>327</v>
      </c>
      <c r="I19" s="292"/>
    </row>
    <row r="20" spans="1:9" ht="28.5" customHeight="1">
      <c r="A20" s="178"/>
      <c r="B20" s="287" t="s">
        <v>328</v>
      </c>
      <c r="C20" s="287"/>
      <c r="D20" s="241"/>
      <c r="E20" s="244" t="s">
        <v>329</v>
      </c>
      <c r="F20" s="242" t="s">
        <v>330</v>
      </c>
      <c r="G20" s="242" t="s">
        <v>331</v>
      </c>
      <c r="H20" s="288" t="s">
        <v>332</v>
      </c>
      <c r="I20" s="289"/>
    </row>
    <row r="21" spans="1:9" ht="16.5" customHeight="1">
      <c r="A21" s="195"/>
      <c r="B21" s="290"/>
      <c r="C21" s="290"/>
      <c r="D21" s="238" t="s">
        <v>333</v>
      </c>
      <c r="E21" s="245" t="s">
        <v>334</v>
      </c>
      <c r="F21" s="236" t="s">
        <v>335</v>
      </c>
      <c r="G21" s="236" t="s">
        <v>331</v>
      </c>
      <c r="H21" s="291" t="s">
        <v>336</v>
      </c>
      <c r="I21" s="292"/>
    </row>
    <row r="22" spans="1:9" ht="16.5" customHeight="1">
      <c r="A22" s="159" t="s">
        <v>97</v>
      </c>
      <c r="B22" s="287"/>
      <c r="C22" s="287"/>
      <c r="D22" s="240"/>
      <c r="E22" s="251" t="s">
        <v>337</v>
      </c>
      <c r="F22" s="252" t="s">
        <v>292</v>
      </c>
      <c r="G22" s="252" t="s">
        <v>338</v>
      </c>
      <c r="H22" s="281" t="s">
        <v>338</v>
      </c>
      <c r="I22" s="275"/>
    </row>
    <row r="23" spans="1:9" ht="16.5" customHeight="1">
      <c r="A23" s="178"/>
      <c r="B23" s="287" t="s">
        <v>100</v>
      </c>
      <c r="C23" s="287"/>
      <c r="D23" s="241"/>
      <c r="E23" s="244" t="s">
        <v>277</v>
      </c>
      <c r="F23" s="242" t="s">
        <v>292</v>
      </c>
      <c r="G23" s="242" t="s">
        <v>338</v>
      </c>
      <c r="H23" s="288" t="s">
        <v>338</v>
      </c>
      <c r="I23" s="289"/>
    </row>
    <row r="24" spans="1:9" ht="37.5" customHeight="1" thickBot="1">
      <c r="A24" s="194"/>
      <c r="B24" s="259"/>
      <c r="C24" s="259"/>
      <c r="D24" s="239" t="s">
        <v>54</v>
      </c>
      <c r="E24" s="246" t="s">
        <v>339</v>
      </c>
      <c r="F24" s="237" t="s">
        <v>292</v>
      </c>
      <c r="G24" s="237" t="s">
        <v>338</v>
      </c>
      <c r="H24" s="260" t="s">
        <v>338</v>
      </c>
      <c r="I24" s="261"/>
    </row>
    <row r="25" spans="1:9" ht="30" customHeight="1" thickBot="1" thickTop="1">
      <c r="A25" s="233"/>
      <c r="B25" s="233"/>
      <c r="C25" s="233"/>
      <c r="D25" s="233"/>
      <c r="E25" s="234"/>
      <c r="F25" s="235"/>
      <c r="G25" s="235"/>
      <c r="H25" s="235"/>
      <c r="I25" s="235"/>
    </row>
    <row r="26" spans="1:9" ht="16.5" customHeight="1" thickBot="1" thickTop="1">
      <c r="A26" s="276" t="s">
        <v>341</v>
      </c>
      <c r="B26" s="277"/>
      <c r="C26" s="277"/>
      <c r="D26" s="277"/>
      <c r="E26" s="277"/>
      <c r="F26" s="231" t="s">
        <v>342</v>
      </c>
      <c r="G26" s="231" t="s">
        <v>343</v>
      </c>
      <c r="H26" s="278" t="s">
        <v>344</v>
      </c>
      <c r="I26" s="279"/>
    </row>
    <row r="27" spans="1:9" ht="251.25" customHeight="1" thickTop="1">
      <c r="A27" s="262"/>
      <c r="B27" s="262"/>
      <c r="C27" s="262"/>
      <c r="D27" s="262"/>
      <c r="E27" s="262"/>
      <c r="F27" s="262"/>
      <c r="G27" s="262"/>
      <c r="H27" s="262"/>
      <c r="I27" s="262"/>
    </row>
    <row r="28" spans="1:9" ht="251.25" customHeight="1">
      <c r="A28" s="262"/>
      <c r="B28" s="262"/>
      <c r="C28" s="262"/>
      <c r="D28" s="262"/>
      <c r="E28" s="262"/>
      <c r="F28" s="262"/>
      <c r="G28" s="262"/>
      <c r="H28" s="262"/>
      <c r="I28" s="262"/>
    </row>
    <row r="29" spans="1:9" ht="5.25" customHeight="1">
      <c r="A29" s="262"/>
      <c r="B29" s="262"/>
      <c r="C29" s="262"/>
      <c r="D29" s="262"/>
      <c r="E29" s="262"/>
      <c r="F29" s="262"/>
      <c r="G29" s="262"/>
      <c r="H29" s="262"/>
      <c r="I29" s="263" t="s">
        <v>345</v>
      </c>
    </row>
    <row r="30" spans="1:9" ht="11.25" customHeight="1">
      <c r="A30" s="264" t="s">
        <v>340</v>
      </c>
      <c r="B30" s="264"/>
      <c r="C30" s="262"/>
      <c r="D30" s="262"/>
      <c r="E30" s="262"/>
      <c r="F30" s="262"/>
      <c r="G30" s="262"/>
      <c r="H30" s="262"/>
      <c r="I30" s="263"/>
    </row>
    <row r="31" spans="1:9" ht="5.25" customHeight="1">
      <c r="A31" s="264"/>
      <c r="B31" s="264"/>
      <c r="C31" s="262"/>
      <c r="D31" s="262"/>
      <c r="E31" s="262"/>
      <c r="F31" s="262"/>
      <c r="G31" s="262"/>
      <c r="H31" s="262"/>
      <c r="I31" s="262"/>
    </row>
  </sheetData>
  <mergeCells count="55">
    <mergeCell ref="A27:I27"/>
    <mergeCell ref="A28:I28"/>
    <mergeCell ref="A29:H29"/>
    <mergeCell ref="I29:I30"/>
    <mergeCell ref="A30:B31"/>
    <mergeCell ref="C30:H30"/>
    <mergeCell ref="C31:I31"/>
    <mergeCell ref="A1:I1"/>
    <mergeCell ref="A2:I2"/>
    <mergeCell ref="B24:C24"/>
    <mergeCell ref="H24:I24"/>
    <mergeCell ref="B22:C22"/>
    <mergeCell ref="H22:I22"/>
    <mergeCell ref="B23:C23"/>
    <mergeCell ref="H23:I23"/>
    <mergeCell ref="B21:C21"/>
    <mergeCell ref="H21:I21"/>
    <mergeCell ref="A26:E26"/>
    <mergeCell ref="H26:I26"/>
    <mergeCell ref="B19:C19"/>
    <mergeCell ref="H19:I19"/>
    <mergeCell ref="B20:C20"/>
    <mergeCell ref="H20:I20"/>
    <mergeCell ref="B17:C17"/>
    <mergeCell ref="H17:I17"/>
    <mergeCell ref="B18:C18"/>
    <mergeCell ref="H18:I18"/>
    <mergeCell ref="B15:C15"/>
    <mergeCell ref="H15:I15"/>
    <mergeCell ref="B16:C16"/>
    <mergeCell ref="H16:I16"/>
    <mergeCell ref="B13:C13"/>
    <mergeCell ref="H13:I13"/>
    <mergeCell ref="B14:C14"/>
    <mergeCell ref="H14:I14"/>
    <mergeCell ref="B11:C11"/>
    <mergeCell ref="H11:I11"/>
    <mergeCell ref="B12:C12"/>
    <mergeCell ref="H12:I12"/>
    <mergeCell ref="B9:C9"/>
    <mergeCell ref="H9:I9"/>
    <mergeCell ref="B10:C10"/>
    <mergeCell ref="H10:I10"/>
    <mergeCell ref="B7:C7"/>
    <mergeCell ref="H7:I7"/>
    <mergeCell ref="B8:C8"/>
    <mergeCell ref="H8:I8"/>
    <mergeCell ref="B5:C5"/>
    <mergeCell ref="H5:I5"/>
    <mergeCell ref="B6:C6"/>
    <mergeCell ref="H6:I6"/>
    <mergeCell ref="B3:C3"/>
    <mergeCell ref="H3:I3"/>
    <mergeCell ref="B4:C4"/>
    <mergeCell ref="H4:I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F3" sqref="F3"/>
    </sheetView>
  </sheetViews>
  <sheetFormatPr defaultColWidth="9.140625" defaultRowHeight="12.75"/>
  <cols>
    <col min="1" max="1" width="3.140625" style="230" customWidth="1"/>
    <col min="2" max="2" width="3.57421875" style="230" customWidth="1"/>
    <col min="3" max="3" width="8.140625" style="230" customWidth="1"/>
    <col min="4" max="4" width="0.9921875" style="230" customWidth="1"/>
    <col min="5" max="5" width="8.8515625" style="230" customWidth="1"/>
    <col min="6" max="6" width="49.7109375" style="230" customWidth="1"/>
    <col min="7" max="7" width="8.7109375" style="230" customWidth="1"/>
    <col min="8" max="8" width="11.28125" style="230" customWidth="1"/>
    <col min="9" max="9" width="19.7109375" style="230" customWidth="1"/>
    <col min="10" max="10" width="8.7109375" style="230" customWidth="1"/>
    <col min="11" max="11" width="10.8515625" style="230" customWidth="1"/>
    <col min="12" max="16384" width="9.140625" style="230" customWidth="1"/>
  </cols>
  <sheetData>
    <row r="1" spans="1:11" ht="57.75" customHeight="1">
      <c r="A1" s="280" t="s">
        <v>409</v>
      </c>
      <c r="B1" s="280"/>
      <c r="C1" s="280"/>
      <c r="D1" s="280"/>
      <c r="E1" s="280"/>
      <c r="F1" s="280"/>
      <c r="G1" s="280"/>
      <c r="H1" s="280"/>
      <c r="I1" s="280"/>
      <c r="J1" s="243"/>
      <c r="K1" s="243"/>
    </row>
    <row r="2" spans="1:11" ht="23.25" customHeight="1" thickBot="1">
      <c r="A2" s="257" t="s">
        <v>407</v>
      </c>
      <c r="B2" s="258"/>
      <c r="C2" s="258"/>
      <c r="D2" s="258"/>
      <c r="E2" s="258"/>
      <c r="F2" s="258"/>
      <c r="G2" s="258"/>
      <c r="H2" s="258"/>
      <c r="I2" s="258"/>
      <c r="J2" s="243"/>
      <c r="K2" s="243"/>
    </row>
    <row r="3" spans="1:11" ht="16.5" customHeight="1" thickTop="1">
      <c r="A3" s="265" t="s">
        <v>28</v>
      </c>
      <c r="B3" s="282"/>
      <c r="C3" s="282" t="s">
        <v>29</v>
      </c>
      <c r="D3" s="282"/>
      <c r="E3" s="232" t="s">
        <v>267</v>
      </c>
      <c r="F3" s="232" t="s">
        <v>268</v>
      </c>
      <c r="G3" s="282" t="s">
        <v>269</v>
      </c>
      <c r="H3" s="282"/>
      <c r="I3" s="232" t="s">
        <v>270</v>
      </c>
      <c r="J3" s="282" t="s">
        <v>271</v>
      </c>
      <c r="K3" s="283"/>
    </row>
    <row r="4" spans="1:11" ht="16.5" customHeight="1">
      <c r="A4" s="266" t="s">
        <v>52</v>
      </c>
      <c r="B4" s="287"/>
      <c r="C4" s="287"/>
      <c r="D4" s="287"/>
      <c r="E4" s="240"/>
      <c r="F4" s="251" t="s">
        <v>294</v>
      </c>
      <c r="G4" s="281" t="s">
        <v>347</v>
      </c>
      <c r="H4" s="281"/>
      <c r="I4" s="252" t="s">
        <v>348</v>
      </c>
      <c r="J4" s="281" t="s">
        <v>349</v>
      </c>
      <c r="K4" s="275"/>
    </row>
    <row r="5" spans="1:11" ht="16.5" customHeight="1">
      <c r="A5" s="267"/>
      <c r="B5" s="268"/>
      <c r="C5" s="287" t="s">
        <v>55</v>
      </c>
      <c r="D5" s="287"/>
      <c r="E5" s="241"/>
      <c r="F5" s="244" t="s">
        <v>296</v>
      </c>
      <c r="G5" s="288" t="s">
        <v>350</v>
      </c>
      <c r="H5" s="288"/>
      <c r="I5" s="242" t="s">
        <v>348</v>
      </c>
      <c r="J5" s="288" t="s">
        <v>351</v>
      </c>
      <c r="K5" s="289"/>
    </row>
    <row r="6" spans="1:11" ht="16.5" customHeight="1">
      <c r="A6" s="269"/>
      <c r="B6" s="290"/>
      <c r="C6" s="290"/>
      <c r="D6" s="290"/>
      <c r="E6" s="238" t="s">
        <v>120</v>
      </c>
      <c r="F6" s="245" t="s">
        <v>239</v>
      </c>
      <c r="G6" s="291" t="s">
        <v>352</v>
      </c>
      <c r="H6" s="291"/>
      <c r="I6" s="236" t="s">
        <v>348</v>
      </c>
      <c r="J6" s="291" t="s">
        <v>353</v>
      </c>
      <c r="K6" s="292"/>
    </row>
    <row r="7" spans="1:11" ht="16.5" customHeight="1">
      <c r="A7" s="266" t="s">
        <v>64</v>
      </c>
      <c r="B7" s="287"/>
      <c r="C7" s="287"/>
      <c r="D7" s="287"/>
      <c r="E7" s="240"/>
      <c r="F7" s="251" t="s">
        <v>299</v>
      </c>
      <c r="G7" s="281" t="s">
        <v>354</v>
      </c>
      <c r="H7" s="281"/>
      <c r="I7" s="252" t="s">
        <v>355</v>
      </c>
      <c r="J7" s="281" t="s">
        <v>356</v>
      </c>
      <c r="K7" s="275"/>
    </row>
    <row r="8" spans="1:11" ht="16.5" customHeight="1">
      <c r="A8" s="267"/>
      <c r="B8" s="268"/>
      <c r="C8" s="287" t="s">
        <v>67</v>
      </c>
      <c r="D8" s="287"/>
      <c r="E8" s="241"/>
      <c r="F8" s="244" t="s">
        <v>277</v>
      </c>
      <c r="G8" s="288" t="s">
        <v>357</v>
      </c>
      <c r="H8" s="288"/>
      <c r="I8" s="242" t="s">
        <v>355</v>
      </c>
      <c r="J8" s="288" t="s">
        <v>358</v>
      </c>
      <c r="K8" s="289"/>
    </row>
    <row r="9" spans="1:11" ht="16.5" customHeight="1">
      <c r="A9" s="269"/>
      <c r="B9" s="290"/>
      <c r="C9" s="290"/>
      <c r="D9" s="290"/>
      <c r="E9" s="238" t="s">
        <v>119</v>
      </c>
      <c r="F9" s="245" t="s">
        <v>359</v>
      </c>
      <c r="G9" s="291" t="s">
        <v>360</v>
      </c>
      <c r="H9" s="291"/>
      <c r="I9" s="236" t="s">
        <v>361</v>
      </c>
      <c r="J9" s="291" t="s">
        <v>362</v>
      </c>
      <c r="K9" s="292"/>
    </row>
    <row r="10" spans="1:11" ht="16.5" customHeight="1">
      <c r="A10" s="269"/>
      <c r="B10" s="290"/>
      <c r="C10" s="290"/>
      <c r="D10" s="290"/>
      <c r="E10" s="238" t="s">
        <v>363</v>
      </c>
      <c r="F10" s="245" t="s">
        <v>233</v>
      </c>
      <c r="G10" s="291" t="s">
        <v>364</v>
      </c>
      <c r="H10" s="291"/>
      <c r="I10" s="236" t="s">
        <v>365</v>
      </c>
      <c r="J10" s="291" t="s">
        <v>366</v>
      </c>
      <c r="K10" s="292"/>
    </row>
    <row r="11" spans="1:11" ht="16.5" customHeight="1">
      <c r="A11" s="266" t="s">
        <v>69</v>
      </c>
      <c r="B11" s="287"/>
      <c r="C11" s="287"/>
      <c r="D11" s="287"/>
      <c r="E11" s="240"/>
      <c r="F11" s="251" t="s">
        <v>367</v>
      </c>
      <c r="G11" s="281" t="s">
        <v>368</v>
      </c>
      <c r="H11" s="281"/>
      <c r="I11" s="252" t="s">
        <v>369</v>
      </c>
      <c r="J11" s="281" t="s">
        <v>370</v>
      </c>
      <c r="K11" s="275"/>
    </row>
    <row r="12" spans="1:11" ht="16.5" customHeight="1">
      <c r="A12" s="267"/>
      <c r="B12" s="268"/>
      <c r="C12" s="287" t="s">
        <v>70</v>
      </c>
      <c r="D12" s="287"/>
      <c r="E12" s="241"/>
      <c r="F12" s="244" t="s">
        <v>371</v>
      </c>
      <c r="G12" s="288" t="s">
        <v>372</v>
      </c>
      <c r="H12" s="288"/>
      <c r="I12" s="242" t="s">
        <v>369</v>
      </c>
      <c r="J12" s="288" t="s">
        <v>373</v>
      </c>
      <c r="K12" s="289"/>
    </row>
    <row r="13" spans="1:11" ht="16.5" customHeight="1">
      <c r="A13" s="269"/>
      <c r="B13" s="290"/>
      <c r="C13" s="290"/>
      <c r="D13" s="290"/>
      <c r="E13" s="238" t="s">
        <v>374</v>
      </c>
      <c r="F13" s="245" t="s">
        <v>375</v>
      </c>
      <c r="G13" s="291" t="s">
        <v>376</v>
      </c>
      <c r="H13" s="291"/>
      <c r="I13" s="236" t="s">
        <v>369</v>
      </c>
      <c r="J13" s="291" t="s">
        <v>377</v>
      </c>
      <c r="K13" s="292"/>
    </row>
    <row r="14" spans="1:11" ht="16.5" customHeight="1">
      <c r="A14" s="266" t="s">
        <v>131</v>
      </c>
      <c r="B14" s="287"/>
      <c r="C14" s="287"/>
      <c r="D14" s="287"/>
      <c r="E14" s="240"/>
      <c r="F14" s="251" t="s">
        <v>378</v>
      </c>
      <c r="G14" s="281" t="s">
        <v>379</v>
      </c>
      <c r="H14" s="281"/>
      <c r="I14" s="252" t="s">
        <v>380</v>
      </c>
      <c r="J14" s="281" t="s">
        <v>381</v>
      </c>
      <c r="K14" s="275"/>
    </row>
    <row r="15" spans="1:11" ht="16.5" customHeight="1">
      <c r="A15" s="267"/>
      <c r="B15" s="268"/>
      <c r="C15" s="287" t="s">
        <v>382</v>
      </c>
      <c r="D15" s="287"/>
      <c r="E15" s="241"/>
      <c r="F15" s="244" t="s">
        <v>383</v>
      </c>
      <c r="G15" s="288" t="s">
        <v>384</v>
      </c>
      <c r="H15" s="288"/>
      <c r="I15" s="242" t="s">
        <v>380</v>
      </c>
      <c r="J15" s="288" t="s">
        <v>385</v>
      </c>
      <c r="K15" s="289"/>
    </row>
    <row r="16" spans="1:11" ht="38.25" customHeight="1">
      <c r="A16" s="269"/>
      <c r="B16" s="290"/>
      <c r="C16" s="290"/>
      <c r="D16" s="290"/>
      <c r="E16" s="238" t="s">
        <v>386</v>
      </c>
      <c r="F16" s="245" t="s">
        <v>387</v>
      </c>
      <c r="G16" s="291" t="s">
        <v>388</v>
      </c>
      <c r="H16" s="291"/>
      <c r="I16" s="236" t="s">
        <v>380</v>
      </c>
      <c r="J16" s="291" t="s">
        <v>389</v>
      </c>
      <c r="K16" s="292"/>
    </row>
    <row r="17" spans="1:11" ht="16.5" customHeight="1">
      <c r="A17" s="266" t="s">
        <v>80</v>
      </c>
      <c r="B17" s="287"/>
      <c r="C17" s="287"/>
      <c r="D17" s="287"/>
      <c r="E17" s="240"/>
      <c r="F17" s="251" t="s">
        <v>390</v>
      </c>
      <c r="G17" s="281" t="s">
        <v>391</v>
      </c>
      <c r="H17" s="281"/>
      <c r="I17" s="252" t="s">
        <v>392</v>
      </c>
      <c r="J17" s="281" t="s">
        <v>393</v>
      </c>
      <c r="K17" s="275"/>
    </row>
    <row r="18" spans="1:11" ht="16.5" customHeight="1">
      <c r="A18" s="267"/>
      <c r="B18" s="268"/>
      <c r="C18" s="287" t="s">
        <v>81</v>
      </c>
      <c r="D18" s="287"/>
      <c r="E18" s="241"/>
      <c r="F18" s="244" t="s">
        <v>394</v>
      </c>
      <c r="G18" s="288" t="s">
        <v>395</v>
      </c>
      <c r="H18" s="288"/>
      <c r="I18" s="242" t="s">
        <v>392</v>
      </c>
      <c r="J18" s="288" t="s">
        <v>396</v>
      </c>
      <c r="K18" s="289"/>
    </row>
    <row r="19" spans="1:11" ht="16.5" customHeight="1">
      <c r="A19" s="269"/>
      <c r="B19" s="290"/>
      <c r="C19" s="290"/>
      <c r="D19" s="290"/>
      <c r="E19" s="238" t="s">
        <v>126</v>
      </c>
      <c r="F19" s="245" t="s">
        <v>397</v>
      </c>
      <c r="G19" s="291" t="s">
        <v>398</v>
      </c>
      <c r="H19" s="291"/>
      <c r="I19" s="236" t="s">
        <v>399</v>
      </c>
      <c r="J19" s="291" t="s">
        <v>400</v>
      </c>
      <c r="K19" s="292"/>
    </row>
    <row r="20" spans="1:11" ht="16.5" customHeight="1" thickBot="1">
      <c r="A20" s="271"/>
      <c r="B20" s="259"/>
      <c r="C20" s="259"/>
      <c r="D20" s="259"/>
      <c r="E20" s="239" t="s">
        <v>58</v>
      </c>
      <c r="F20" s="246" t="s">
        <v>401</v>
      </c>
      <c r="G20" s="260" t="s">
        <v>402</v>
      </c>
      <c r="H20" s="260"/>
      <c r="I20" s="237" t="s">
        <v>403</v>
      </c>
      <c r="J20" s="260" t="s">
        <v>404</v>
      </c>
      <c r="K20" s="261"/>
    </row>
    <row r="21" spans="1:11" ht="5.25" customHeight="1" thickBot="1" thickTop="1">
      <c r="A21" s="272"/>
      <c r="B21" s="272"/>
      <c r="C21" s="272"/>
      <c r="D21" s="272"/>
      <c r="E21" s="272"/>
      <c r="F21" s="262"/>
      <c r="G21" s="262"/>
      <c r="H21" s="262"/>
      <c r="I21" s="262"/>
      <c r="J21" s="262"/>
      <c r="K21" s="262"/>
    </row>
    <row r="22" spans="1:11" ht="16.5" customHeight="1" thickBot="1" thickTop="1">
      <c r="A22" s="270" t="s">
        <v>341</v>
      </c>
      <c r="B22" s="278"/>
      <c r="C22" s="278"/>
      <c r="D22" s="278"/>
      <c r="E22" s="278"/>
      <c r="F22" s="278"/>
      <c r="G22" s="278" t="s">
        <v>405</v>
      </c>
      <c r="H22" s="278"/>
      <c r="I22" s="231" t="s">
        <v>343</v>
      </c>
      <c r="J22" s="278" t="s">
        <v>406</v>
      </c>
      <c r="K22" s="279"/>
    </row>
    <row r="23" spans="1:11" ht="121.5" customHeight="1" thickTop="1">
      <c r="A23" s="262"/>
      <c r="B23" s="262"/>
      <c r="C23" s="262"/>
      <c r="D23" s="262"/>
      <c r="E23" s="262"/>
      <c r="F23" s="262"/>
      <c r="G23" s="262"/>
      <c r="H23" s="262"/>
      <c r="I23" s="262"/>
      <c r="J23" s="262"/>
      <c r="K23" s="262"/>
    </row>
    <row r="24" spans="1:11" ht="5.25" customHeight="1">
      <c r="A24" s="262"/>
      <c r="B24" s="262"/>
      <c r="C24" s="262"/>
      <c r="D24" s="262"/>
      <c r="E24" s="262"/>
      <c r="F24" s="262"/>
      <c r="G24" s="262"/>
      <c r="H24" s="262"/>
      <c r="I24" s="262"/>
      <c r="J24" s="262"/>
      <c r="K24" s="263"/>
    </row>
    <row r="25" spans="1:11" ht="5.25" customHeight="1">
      <c r="A25" s="264"/>
      <c r="B25" s="264"/>
      <c r="C25" s="264"/>
      <c r="D25" s="262"/>
      <c r="E25" s="262"/>
      <c r="F25" s="262"/>
      <c r="G25" s="262"/>
      <c r="H25" s="262"/>
      <c r="I25" s="262"/>
      <c r="J25" s="262"/>
      <c r="K25" s="263"/>
    </row>
    <row r="26" spans="1:11" ht="11.25" customHeight="1">
      <c r="A26" s="264"/>
      <c r="B26" s="264"/>
      <c r="C26" s="264"/>
      <c r="D26" s="262"/>
      <c r="E26" s="262"/>
      <c r="F26" s="262"/>
      <c r="G26" s="262"/>
      <c r="H26" s="262"/>
      <c r="I26" s="262"/>
      <c r="J26" s="262"/>
      <c r="K26" s="262"/>
    </row>
  </sheetData>
  <mergeCells count="85">
    <mergeCell ref="A1:I1"/>
    <mergeCell ref="A2:I2"/>
    <mergeCell ref="A23:K23"/>
    <mergeCell ref="A24:J24"/>
    <mergeCell ref="K24:K25"/>
    <mergeCell ref="A25:C26"/>
    <mergeCell ref="D25:J25"/>
    <mergeCell ref="D26:K26"/>
    <mergeCell ref="A21:E21"/>
    <mergeCell ref="F21:K21"/>
    <mergeCell ref="A22:F22"/>
    <mergeCell ref="G22:H22"/>
    <mergeCell ref="J22:K22"/>
    <mergeCell ref="A20:B20"/>
    <mergeCell ref="C20:D20"/>
    <mergeCell ref="G20:H20"/>
    <mergeCell ref="J20:K20"/>
    <mergeCell ref="A19:B19"/>
    <mergeCell ref="C19:D19"/>
    <mergeCell ref="G19:H19"/>
    <mergeCell ref="J19:K19"/>
    <mergeCell ref="A18:B18"/>
    <mergeCell ref="C18:D18"/>
    <mergeCell ref="G18:H18"/>
    <mergeCell ref="J18:K18"/>
    <mergeCell ref="A17:B17"/>
    <mergeCell ref="C17:D17"/>
    <mergeCell ref="G17:H17"/>
    <mergeCell ref="J17:K17"/>
    <mergeCell ref="A16:B16"/>
    <mergeCell ref="C16:D16"/>
    <mergeCell ref="G16:H16"/>
    <mergeCell ref="J16:K16"/>
    <mergeCell ref="A15:B15"/>
    <mergeCell ref="C15:D15"/>
    <mergeCell ref="G15:H15"/>
    <mergeCell ref="J15:K15"/>
    <mergeCell ref="A14:B14"/>
    <mergeCell ref="C14:D14"/>
    <mergeCell ref="G14:H14"/>
    <mergeCell ref="J14:K14"/>
    <mergeCell ref="A13:B13"/>
    <mergeCell ref="C13:D13"/>
    <mergeCell ref="G13:H13"/>
    <mergeCell ref="J13:K13"/>
    <mergeCell ref="A12:B12"/>
    <mergeCell ref="C12:D12"/>
    <mergeCell ref="G12:H12"/>
    <mergeCell ref="J12:K12"/>
    <mergeCell ref="A11:B11"/>
    <mergeCell ref="C11:D11"/>
    <mergeCell ref="G11:H11"/>
    <mergeCell ref="J11:K11"/>
    <mergeCell ref="A10:B10"/>
    <mergeCell ref="C10:D10"/>
    <mergeCell ref="G10:H10"/>
    <mergeCell ref="J10:K10"/>
    <mergeCell ref="A9:B9"/>
    <mergeCell ref="C9:D9"/>
    <mergeCell ref="G9:H9"/>
    <mergeCell ref="J9:K9"/>
    <mergeCell ref="A8:B8"/>
    <mergeCell ref="C8:D8"/>
    <mergeCell ref="G8:H8"/>
    <mergeCell ref="J8:K8"/>
    <mergeCell ref="A7:B7"/>
    <mergeCell ref="C7:D7"/>
    <mergeCell ref="G7:H7"/>
    <mergeCell ref="J7:K7"/>
    <mergeCell ref="A6:B6"/>
    <mergeCell ref="C6:D6"/>
    <mergeCell ref="G6:H6"/>
    <mergeCell ref="J6:K6"/>
    <mergeCell ref="A5:B5"/>
    <mergeCell ref="C5:D5"/>
    <mergeCell ref="G5:H5"/>
    <mergeCell ref="J5:K5"/>
    <mergeCell ref="A4:B4"/>
    <mergeCell ref="C4:D4"/>
    <mergeCell ref="G4:H4"/>
    <mergeCell ref="J4:K4"/>
    <mergeCell ref="A3:B3"/>
    <mergeCell ref="C3:D3"/>
    <mergeCell ref="G3:H3"/>
    <mergeCell ref="J3:K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1">
      <selection activeCell="A3" sqref="A3:J3"/>
    </sheetView>
  </sheetViews>
  <sheetFormatPr defaultColWidth="9.140625" defaultRowHeight="19.5" customHeight="1"/>
  <cols>
    <col min="1" max="1" width="3.7109375" style="41" customWidth="1"/>
    <col min="2" max="2" width="6.57421875" style="41" customWidth="1"/>
    <col min="3" max="3" width="4.28125" style="41" customWidth="1"/>
    <col min="4" max="4" width="60.421875" style="41" customWidth="1"/>
    <col min="5" max="5" width="12.140625" style="41" customWidth="1"/>
    <col min="6" max="6" width="12.7109375" style="41" customWidth="1"/>
    <col min="7" max="7" width="7.421875" style="41" customWidth="1"/>
    <col min="8" max="8" width="11.57421875" style="41" customWidth="1"/>
    <col min="9" max="9" width="9.28125" style="41" customWidth="1"/>
    <col min="10" max="10" width="13.57421875" style="41" customWidth="1"/>
    <col min="11" max="11" width="9.140625" style="41" customWidth="1"/>
    <col min="12" max="12" width="10.7109375" style="41" bestFit="1" customWidth="1"/>
    <col min="13" max="16384" width="9.140625" style="41" customWidth="1"/>
  </cols>
  <sheetData>
    <row r="1" spans="2:8" ht="18" customHeight="1">
      <c r="B1" s="42"/>
      <c r="C1" s="43"/>
      <c r="D1" s="255" t="s">
        <v>410</v>
      </c>
      <c r="E1" s="255"/>
      <c r="F1" s="255"/>
      <c r="H1" s="44"/>
    </row>
    <row r="2" spans="1:11" ht="29.25" customHeight="1">
      <c r="A2" s="45"/>
      <c r="F2" s="256" t="s">
        <v>26</v>
      </c>
      <c r="G2" s="256"/>
      <c r="H2" s="256"/>
      <c r="I2" s="256"/>
      <c r="J2" s="256"/>
      <c r="K2" s="46"/>
    </row>
    <row r="3" spans="1:11" ht="17.25" customHeight="1">
      <c r="A3" s="293" t="s">
        <v>27</v>
      </c>
      <c r="B3" s="293"/>
      <c r="C3" s="293"/>
      <c r="D3" s="293"/>
      <c r="E3" s="293"/>
      <c r="F3" s="293"/>
      <c r="G3" s="293"/>
      <c r="H3" s="293"/>
      <c r="I3" s="293"/>
      <c r="J3" s="293"/>
      <c r="K3" s="47"/>
    </row>
    <row r="4" spans="1:10" ht="12" customHeight="1" thickBot="1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12" ht="30" customHeight="1" thickBot="1" thickTop="1">
      <c r="A5" s="49" t="s">
        <v>28</v>
      </c>
      <c r="B5" s="50" t="s">
        <v>29</v>
      </c>
      <c r="C5" s="51" t="s">
        <v>30</v>
      </c>
      <c r="D5" s="52" t="s">
        <v>31</v>
      </c>
      <c r="E5" s="53" t="s">
        <v>32</v>
      </c>
      <c r="F5" s="53" t="s">
        <v>33</v>
      </c>
      <c r="G5" s="53" t="s">
        <v>34</v>
      </c>
      <c r="H5" s="53" t="s">
        <v>35</v>
      </c>
      <c r="I5" s="53" t="s">
        <v>36</v>
      </c>
      <c r="J5" s="54" t="s">
        <v>37</v>
      </c>
      <c r="K5" s="55"/>
      <c r="L5" s="56"/>
    </row>
    <row r="6" spans="1:10" ht="19.5" customHeight="1" thickTop="1">
      <c r="A6" s="57" t="s">
        <v>38</v>
      </c>
      <c r="B6" s="58" t="s">
        <v>39</v>
      </c>
      <c r="C6" s="59" t="s">
        <v>40</v>
      </c>
      <c r="D6" s="60" t="s">
        <v>41</v>
      </c>
      <c r="E6" s="61">
        <v>5800000</v>
      </c>
      <c r="F6" s="61">
        <v>1014000</v>
      </c>
      <c r="G6" s="61"/>
      <c r="H6" s="61">
        <v>1276000</v>
      </c>
      <c r="I6" s="61"/>
      <c r="J6" s="62">
        <f aca="true" t="shared" si="0" ref="J6:J48">SUM(F6:I6)</f>
        <v>2290000</v>
      </c>
    </row>
    <row r="7" spans="1:10" ht="19.5" customHeight="1">
      <c r="A7" s="63" t="s">
        <v>38</v>
      </c>
      <c r="B7" s="64" t="s">
        <v>39</v>
      </c>
      <c r="C7" s="64" t="s">
        <v>40</v>
      </c>
      <c r="D7" s="65" t="s">
        <v>42</v>
      </c>
      <c r="E7" s="66">
        <v>7100000</v>
      </c>
      <c r="F7" s="67">
        <v>2400000</v>
      </c>
      <c r="G7" s="67"/>
      <c r="H7" s="67"/>
      <c r="I7" s="67"/>
      <c r="J7" s="68">
        <f t="shared" si="0"/>
        <v>2400000</v>
      </c>
    </row>
    <row r="8" spans="1:10" ht="29.25" customHeight="1">
      <c r="A8" s="63" t="s">
        <v>38</v>
      </c>
      <c r="B8" s="64" t="s">
        <v>39</v>
      </c>
      <c r="C8" s="64" t="s">
        <v>40</v>
      </c>
      <c r="D8" s="65" t="s">
        <v>43</v>
      </c>
      <c r="E8" s="66">
        <v>1700000</v>
      </c>
      <c r="F8" s="67">
        <v>700000</v>
      </c>
      <c r="G8" s="67"/>
      <c r="H8" s="67"/>
      <c r="I8" s="67"/>
      <c r="J8" s="68">
        <f t="shared" si="0"/>
        <v>700000</v>
      </c>
    </row>
    <row r="9" spans="1:10" ht="19.5" customHeight="1">
      <c r="A9" s="63" t="s">
        <v>38</v>
      </c>
      <c r="B9" s="64" t="s">
        <v>39</v>
      </c>
      <c r="C9" s="64" t="s">
        <v>40</v>
      </c>
      <c r="D9" s="69" t="s">
        <v>44</v>
      </c>
      <c r="E9" s="66">
        <v>3000000</v>
      </c>
      <c r="F9" s="67">
        <v>24000</v>
      </c>
      <c r="G9" s="67"/>
      <c r="H9" s="67"/>
      <c r="I9" s="67">
        <v>36000</v>
      </c>
      <c r="J9" s="68">
        <f t="shared" si="0"/>
        <v>60000</v>
      </c>
    </row>
    <row r="10" spans="1:10" ht="19.5" customHeight="1">
      <c r="A10" s="63" t="s">
        <v>38</v>
      </c>
      <c r="B10" s="64" t="s">
        <v>39</v>
      </c>
      <c r="C10" s="64" t="s">
        <v>40</v>
      </c>
      <c r="D10" s="69" t="s">
        <v>45</v>
      </c>
      <c r="E10" s="66">
        <v>300000</v>
      </c>
      <c r="F10" s="67">
        <v>300000</v>
      </c>
      <c r="G10" s="67"/>
      <c r="H10" s="67"/>
      <c r="I10" s="67"/>
      <c r="J10" s="68">
        <f t="shared" si="0"/>
        <v>300000</v>
      </c>
    </row>
    <row r="11" spans="1:10" ht="19.5" customHeight="1">
      <c r="A11" s="63" t="s">
        <v>38</v>
      </c>
      <c r="B11" s="64" t="s">
        <v>39</v>
      </c>
      <c r="C11" s="64" t="s">
        <v>40</v>
      </c>
      <c r="D11" s="69" t="s">
        <v>46</v>
      </c>
      <c r="E11" s="66">
        <v>300000</v>
      </c>
      <c r="F11" s="67">
        <v>60000</v>
      </c>
      <c r="G11" s="67"/>
      <c r="H11" s="67"/>
      <c r="I11" s="67"/>
      <c r="J11" s="68">
        <f t="shared" si="0"/>
        <v>60000</v>
      </c>
    </row>
    <row r="12" spans="1:10" ht="29.25" customHeight="1">
      <c r="A12" s="63" t="s">
        <v>38</v>
      </c>
      <c r="B12" s="64" t="s">
        <v>39</v>
      </c>
      <c r="C12" s="64" t="s">
        <v>40</v>
      </c>
      <c r="D12" s="69" t="s">
        <v>47</v>
      </c>
      <c r="E12" s="66">
        <v>50000</v>
      </c>
      <c r="F12" s="67">
        <v>50000</v>
      </c>
      <c r="G12" s="67"/>
      <c r="H12" s="67"/>
      <c r="I12" s="67"/>
      <c r="J12" s="68">
        <f t="shared" si="0"/>
        <v>50000</v>
      </c>
    </row>
    <row r="13" spans="1:10" ht="36.75" customHeight="1">
      <c r="A13" s="63" t="s">
        <v>38</v>
      </c>
      <c r="B13" s="64" t="s">
        <v>39</v>
      </c>
      <c r="C13" s="64" t="s">
        <v>40</v>
      </c>
      <c r="D13" s="69" t="s">
        <v>48</v>
      </c>
      <c r="E13" s="66">
        <v>80000</v>
      </c>
      <c r="F13" s="67">
        <v>80000</v>
      </c>
      <c r="G13" s="67"/>
      <c r="H13" s="67"/>
      <c r="I13" s="67"/>
      <c r="J13" s="68">
        <f t="shared" si="0"/>
        <v>80000</v>
      </c>
    </row>
    <row r="14" spans="1:10" ht="34.5" customHeight="1">
      <c r="A14" s="63" t="s">
        <v>38</v>
      </c>
      <c r="B14" s="64" t="s">
        <v>39</v>
      </c>
      <c r="C14" s="64" t="s">
        <v>40</v>
      </c>
      <c r="D14" s="69" t="s">
        <v>49</v>
      </c>
      <c r="E14" s="66">
        <v>55000</v>
      </c>
      <c r="F14" s="67">
        <v>55000</v>
      </c>
      <c r="G14" s="67"/>
      <c r="H14" s="67"/>
      <c r="I14" s="67"/>
      <c r="J14" s="68">
        <f t="shared" si="0"/>
        <v>55000</v>
      </c>
    </row>
    <row r="15" spans="1:10" ht="23.25" customHeight="1">
      <c r="A15" s="63" t="s">
        <v>38</v>
      </c>
      <c r="B15" s="64" t="s">
        <v>50</v>
      </c>
      <c r="C15" s="64" t="s">
        <v>40</v>
      </c>
      <c r="D15" s="69" t="s">
        <v>51</v>
      </c>
      <c r="E15" s="66">
        <v>250000</v>
      </c>
      <c r="F15" s="67">
        <f>250000-107400</f>
        <v>142600</v>
      </c>
      <c r="G15" s="67"/>
      <c r="H15" s="67"/>
      <c r="I15" s="67">
        <v>107400</v>
      </c>
      <c r="J15" s="68">
        <f>SUM(F15:I15)</f>
        <v>250000</v>
      </c>
    </row>
    <row r="16" spans="1:10" ht="46.5" customHeight="1">
      <c r="A16" s="63" t="s">
        <v>52</v>
      </c>
      <c r="B16" s="64" t="s">
        <v>53</v>
      </c>
      <c r="C16" s="64" t="s">
        <v>54</v>
      </c>
      <c r="D16" s="69" t="s">
        <v>19</v>
      </c>
      <c r="E16" s="66">
        <v>406634</v>
      </c>
      <c r="F16" s="67">
        <v>60000</v>
      </c>
      <c r="G16" s="67"/>
      <c r="H16" s="67"/>
      <c r="I16" s="67"/>
      <c r="J16" s="68">
        <f t="shared" si="0"/>
        <v>60000</v>
      </c>
    </row>
    <row r="17" spans="1:10" ht="36" customHeight="1">
      <c r="A17" s="63" t="s">
        <v>52</v>
      </c>
      <c r="B17" s="64" t="s">
        <v>55</v>
      </c>
      <c r="C17" s="64" t="s">
        <v>40</v>
      </c>
      <c r="D17" s="70" t="s">
        <v>56</v>
      </c>
      <c r="E17" s="67">
        <v>150000</v>
      </c>
      <c r="F17" s="67">
        <v>122000</v>
      </c>
      <c r="G17" s="67"/>
      <c r="H17" s="67"/>
      <c r="I17" s="67"/>
      <c r="J17" s="68">
        <f t="shared" si="0"/>
        <v>122000</v>
      </c>
    </row>
    <row r="18" spans="1:10" ht="24.75" customHeight="1">
      <c r="A18" s="71" t="s">
        <v>52</v>
      </c>
      <c r="B18" s="72" t="s">
        <v>55</v>
      </c>
      <c r="C18" s="72" t="s">
        <v>40</v>
      </c>
      <c r="D18" s="73" t="s">
        <v>57</v>
      </c>
      <c r="E18" s="67">
        <v>5000</v>
      </c>
      <c r="F18" s="67">
        <v>5000</v>
      </c>
      <c r="G18" s="67"/>
      <c r="H18" s="67"/>
      <c r="I18" s="67"/>
      <c r="J18" s="68">
        <f t="shared" si="0"/>
        <v>5000</v>
      </c>
    </row>
    <row r="19" spans="1:10" ht="19.5" customHeight="1">
      <c r="A19" s="71" t="s">
        <v>52</v>
      </c>
      <c r="B19" s="72" t="s">
        <v>55</v>
      </c>
      <c r="C19" s="72" t="s">
        <v>58</v>
      </c>
      <c r="D19" s="74" t="s">
        <v>59</v>
      </c>
      <c r="E19" s="67">
        <v>4500</v>
      </c>
      <c r="F19" s="67">
        <v>4500</v>
      </c>
      <c r="G19" s="67"/>
      <c r="H19" s="67"/>
      <c r="I19" s="67"/>
      <c r="J19" s="68">
        <f t="shared" si="0"/>
        <v>4500</v>
      </c>
    </row>
    <row r="20" spans="1:10" ht="19.5" customHeight="1">
      <c r="A20" s="63" t="s">
        <v>52</v>
      </c>
      <c r="B20" s="64" t="s">
        <v>55</v>
      </c>
      <c r="C20" s="64" t="s">
        <v>58</v>
      </c>
      <c r="D20" s="211" t="s">
        <v>60</v>
      </c>
      <c r="E20" s="66">
        <v>80000</v>
      </c>
      <c r="F20" s="67">
        <f>50000-4000</f>
        <v>46000</v>
      </c>
      <c r="G20" s="67"/>
      <c r="H20" s="67"/>
      <c r="I20" s="67"/>
      <c r="J20" s="68">
        <f t="shared" si="0"/>
        <v>46000</v>
      </c>
    </row>
    <row r="21" spans="1:10" ht="25.5" customHeight="1">
      <c r="A21" s="63" t="s">
        <v>52</v>
      </c>
      <c r="B21" s="64" t="s">
        <v>61</v>
      </c>
      <c r="C21" s="64" t="s">
        <v>62</v>
      </c>
      <c r="D21" s="75" t="s">
        <v>63</v>
      </c>
      <c r="E21" s="66">
        <v>249714</v>
      </c>
      <c r="F21" s="67">
        <v>0</v>
      </c>
      <c r="G21" s="67"/>
      <c r="H21" s="67"/>
      <c r="I21" s="67"/>
      <c r="J21" s="68">
        <f t="shared" si="0"/>
        <v>0</v>
      </c>
    </row>
    <row r="22" spans="1:10" ht="17.25" customHeight="1" thickBot="1">
      <c r="A22" s="76" t="s">
        <v>64</v>
      </c>
      <c r="B22" s="77" t="s">
        <v>65</v>
      </c>
      <c r="C22" s="77" t="s">
        <v>58</v>
      </c>
      <c r="D22" s="78" t="s">
        <v>66</v>
      </c>
      <c r="E22" s="79">
        <v>53200</v>
      </c>
      <c r="F22" s="79"/>
      <c r="G22" s="80">
        <v>8816</v>
      </c>
      <c r="H22" s="79"/>
      <c r="I22" s="79"/>
      <c r="J22" s="81">
        <f t="shared" si="0"/>
        <v>8816</v>
      </c>
    </row>
    <row r="23" spans="1:10" ht="38.25" customHeight="1" thickTop="1">
      <c r="A23" s="82" t="s">
        <v>64</v>
      </c>
      <c r="B23" s="83" t="s">
        <v>67</v>
      </c>
      <c r="C23" s="83" t="s">
        <v>40</v>
      </c>
      <c r="D23" s="84" t="s">
        <v>68</v>
      </c>
      <c r="E23" s="85">
        <v>1000000</v>
      </c>
      <c r="F23" s="85">
        <v>415076</v>
      </c>
      <c r="G23" s="85"/>
      <c r="H23" s="85"/>
      <c r="I23" s="85"/>
      <c r="J23" s="86">
        <f t="shared" si="0"/>
        <v>415076</v>
      </c>
    </row>
    <row r="24" spans="1:10" ht="27.75" customHeight="1">
      <c r="A24" s="63" t="s">
        <v>69</v>
      </c>
      <c r="B24" s="64" t="s">
        <v>70</v>
      </c>
      <c r="C24" s="64" t="s">
        <v>58</v>
      </c>
      <c r="D24" s="70" t="s">
        <v>71</v>
      </c>
      <c r="E24" s="67">
        <v>22000</v>
      </c>
      <c r="F24" s="87">
        <v>22000</v>
      </c>
      <c r="G24" s="67"/>
      <c r="H24" s="67"/>
      <c r="I24" s="67"/>
      <c r="J24" s="68">
        <f t="shared" si="0"/>
        <v>22000</v>
      </c>
    </row>
    <row r="25" spans="1:10" ht="35.25" customHeight="1">
      <c r="A25" s="88" t="s">
        <v>72</v>
      </c>
      <c r="B25" s="89" t="s">
        <v>73</v>
      </c>
      <c r="C25" s="89" t="s">
        <v>74</v>
      </c>
      <c r="D25" s="212" t="s">
        <v>18</v>
      </c>
      <c r="E25" s="90">
        <v>15000</v>
      </c>
      <c r="F25" s="91">
        <v>15000</v>
      </c>
      <c r="G25" s="90"/>
      <c r="H25" s="90"/>
      <c r="I25" s="90"/>
      <c r="J25" s="92">
        <f t="shared" si="0"/>
        <v>15000</v>
      </c>
    </row>
    <row r="26" spans="1:10" ht="27" customHeight="1">
      <c r="A26" s="88" t="s">
        <v>72</v>
      </c>
      <c r="B26" s="89" t="s">
        <v>75</v>
      </c>
      <c r="C26" s="89" t="s">
        <v>40</v>
      </c>
      <c r="D26" s="93" t="s">
        <v>76</v>
      </c>
      <c r="E26" s="90">
        <v>30000</v>
      </c>
      <c r="F26" s="91">
        <v>30000</v>
      </c>
      <c r="G26" s="90"/>
      <c r="H26" s="90"/>
      <c r="I26" s="90"/>
      <c r="J26" s="92">
        <f t="shared" si="0"/>
        <v>30000</v>
      </c>
    </row>
    <row r="27" spans="1:10" ht="19.5" customHeight="1">
      <c r="A27" s="71" t="s">
        <v>77</v>
      </c>
      <c r="B27" s="72" t="s">
        <v>78</v>
      </c>
      <c r="C27" s="94" t="s">
        <v>58</v>
      </c>
      <c r="D27" s="74" t="s">
        <v>79</v>
      </c>
      <c r="E27" s="95">
        <f>3500+6000+3000</f>
        <v>12500</v>
      </c>
      <c r="F27" s="95">
        <f>12500-141+17</f>
        <v>12376</v>
      </c>
      <c r="G27" s="67"/>
      <c r="H27" s="67"/>
      <c r="I27" s="67"/>
      <c r="J27" s="68">
        <f>SUM(F27:I27)</f>
        <v>12376</v>
      </c>
    </row>
    <row r="28" spans="1:10" ht="19.5" customHeight="1">
      <c r="A28" s="71" t="s">
        <v>80</v>
      </c>
      <c r="B28" s="72" t="s">
        <v>81</v>
      </c>
      <c r="C28" s="94" t="s">
        <v>40</v>
      </c>
      <c r="D28" s="74" t="s">
        <v>82</v>
      </c>
      <c r="E28" s="67">
        <v>3900</v>
      </c>
      <c r="F28" s="87">
        <v>3900</v>
      </c>
      <c r="G28" s="67"/>
      <c r="H28" s="67"/>
      <c r="I28" s="67"/>
      <c r="J28" s="68">
        <f t="shared" si="0"/>
        <v>3900</v>
      </c>
    </row>
    <row r="29" spans="1:10" ht="19.5" customHeight="1">
      <c r="A29" s="71" t="s">
        <v>80</v>
      </c>
      <c r="B29" s="72" t="s">
        <v>81</v>
      </c>
      <c r="C29" s="94" t="s">
        <v>40</v>
      </c>
      <c r="D29" s="74" t="s">
        <v>83</v>
      </c>
      <c r="E29" s="95">
        <v>7440</v>
      </c>
      <c r="F29" s="95">
        <v>7440</v>
      </c>
      <c r="G29" s="67"/>
      <c r="H29" s="67"/>
      <c r="I29" s="67"/>
      <c r="J29" s="68">
        <f t="shared" si="0"/>
        <v>7440</v>
      </c>
    </row>
    <row r="30" spans="1:10" ht="19.5" customHeight="1">
      <c r="A30" s="71" t="s">
        <v>80</v>
      </c>
      <c r="B30" s="72" t="s">
        <v>81</v>
      </c>
      <c r="C30" s="94" t="s">
        <v>40</v>
      </c>
      <c r="D30" s="74" t="s">
        <v>84</v>
      </c>
      <c r="E30" s="95">
        <v>5616</v>
      </c>
      <c r="F30" s="95">
        <v>5616</v>
      </c>
      <c r="G30" s="67"/>
      <c r="H30" s="67"/>
      <c r="I30" s="67"/>
      <c r="J30" s="68">
        <f t="shared" si="0"/>
        <v>5616</v>
      </c>
    </row>
    <row r="31" spans="1:10" ht="19.5" customHeight="1">
      <c r="A31" s="71" t="s">
        <v>80</v>
      </c>
      <c r="B31" s="72" t="s">
        <v>81</v>
      </c>
      <c r="C31" s="72" t="s">
        <v>40</v>
      </c>
      <c r="D31" s="74" t="s">
        <v>85</v>
      </c>
      <c r="E31" s="95">
        <v>10419</v>
      </c>
      <c r="F31" s="95">
        <v>10419</v>
      </c>
      <c r="G31" s="67"/>
      <c r="H31" s="67"/>
      <c r="I31" s="67"/>
      <c r="J31" s="68">
        <f t="shared" si="0"/>
        <v>10419</v>
      </c>
    </row>
    <row r="32" spans="1:10" ht="13.5" customHeight="1">
      <c r="A32" s="294" t="s">
        <v>80</v>
      </c>
      <c r="B32" s="297" t="s">
        <v>81</v>
      </c>
      <c r="C32" s="64" t="s">
        <v>40</v>
      </c>
      <c r="D32" s="300" t="s">
        <v>86</v>
      </c>
      <c r="E32" s="303">
        <v>550000</v>
      </c>
      <c r="F32" s="95">
        <f>150000-F33-F34</f>
        <v>6200</v>
      </c>
      <c r="G32" s="67"/>
      <c r="H32" s="67"/>
      <c r="I32" s="67"/>
      <c r="J32" s="68">
        <f t="shared" si="0"/>
        <v>6200</v>
      </c>
    </row>
    <row r="33" spans="1:10" ht="15" customHeight="1">
      <c r="A33" s="295"/>
      <c r="B33" s="298"/>
      <c r="C33" s="64" t="s">
        <v>87</v>
      </c>
      <c r="D33" s="301"/>
      <c r="E33" s="304"/>
      <c r="F33" s="95">
        <v>87682</v>
      </c>
      <c r="G33" s="67"/>
      <c r="H33" s="67"/>
      <c r="I33" s="67"/>
      <c r="J33" s="68">
        <f t="shared" si="0"/>
        <v>87682</v>
      </c>
    </row>
    <row r="34" spans="1:10" ht="11.25" customHeight="1">
      <c r="A34" s="296"/>
      <c r="B34" s="299"/>
      <c r="C34" s="64" t="s">
        <v>88</v>
      </c>
      <c r="D34" s="302"/>
      <c r="E34" s="305"/>
      <c r="F34" s="95">
        <f>29228.57+26889.43</f>
        <v>56118</v>
      </c>
      <c r="G34" s="67"/>
      <c r="H34" s="67"/>
      <c r="I34" s="67"/>
      <c r="J34" s="68">
        <f t="shared" si="0"/>
        <v>56118</v>
      </c>
    </row>
    <row r="35" spans="1:10" ht="24.75" customHeight="1">
      <c r="A35" s="63" t="s">
        <v>80</v>
      </c>
      <c r="B35" s="64" t="s">
        <v>81</v>
      </c>
      <c r="C35" s="64" t="s">
        <v>40</v>
      </c>
      <c r="D35" s="70" t="s">
        <v>89</v>
      </c>
      <c r="E35" s="67">
        <v>50000</v>
      </c>
      <c r="F35" s="95">
        <v>20000</v>
      </c>
      <c r="G35" s="67"/>
      <c r="H35" s="67"/>
      <c r="I35" s="67"/>
      <c r="J35" s="68">
        <f t="shared" si="0"/>
        <v>20000</v>
      </c>
    </row>
    <row r="36" spans="1:10" ht="19.5" customHeight="1">
      <c r="A36" s="71" t="s">
        <v>80</v>
      </c>
      <c r="B36" s="72" t="s">
        <v>81</v>
      </c>
      <c r="C36" s="72" t="s">
        <v>58</v>
      </c>
      <c r="D36" s="74" t="s">
        <v>90</v>
      </c>
      <c r="E36" s="67">
        <v>10000</v>
      </c>
      <c r="F36" s="87">
        <f>10000+344</f>
        <v>10344</v>
      </c>
      <c r="G36" s="67"/>
      <c r="H36" s="67"/>
      <c r="I36" s="67"/>
      <c r="J36" s="68">
        <f t="shared" si="0"/>
        <v>10344</v>
      </c>
    </row>
    <row r="37" spans="1:10" ht="19.5" customHeight="1">
      <c r="A37" s="71" t="s">
        <v>80</v>
      </c>
      <c r="B37" s="72" t="s">
        <v>81</v>
      </c>
      <c r="C37" s="72" t="s">
        <v>58</v>
      </c>
      <c r="D37" s="74" t="s">
        <v>91</v>
      </c>
      <c r="E37" s="95">
        <v>7000</v>
      </c>
      <c r="F37" s="95">
        <v>7000</v>
      </c>
      <c r="G37" s="67"/>
      <c r="H37" s="67"/>
      <c r="I37" s="67"/>
      <c r="J37" s="68">
        <f t="shared" si="0"/>
        <v>7000</v>
      </c>
    </row>
    <row r="38" spans="1:10" ht="19.5" customHeight="1">
      <c r="A38" s="71" t="s">
        <v>80</v>
      </c>
      <c r="B38" s="72" t="s">
        <v>81</v>
      </c>
      <c r="C38" s="72" t="s">
        <v>58</v>
      </c>
      <c r="D38" s="74" t="s">
        <v>92</v>
      </c>
      <c r="E38" s="95">
        <v>6000</v>
      </c>
      <c r="F38" s="95">
        <v>6000</v>
      </c>
      <c r="G38" s="67"/>
      <c r="H38" s="67"/>
      <c r="I38" s="67"/>
      <c r="J38" s="68">
        <f t="shared" si="0"/>
        <v>6000</v>
      </c>
    </row>
    <row r="39" spans="1:10" ht="18" customHeight="1">
      <c r="A39" s="71" t="s">
        <v>80</v>
      </c>
      <c r="B39" s="72" t="s">
        <v>81</v>
      </c>
      <c r="C39" s="94" t="s">
        <v>58</v>
      </c>
      <c r="D39" s="74" t="s">
        <v>93</v>
      </c>
      <c r="E39" s="95">
        <v>11538</v>
      </c>
      <c r="F39" s="95">
        <v>11538</v>
      </c>
      <c r="G39" s="67"/>
      <c r="H39" s="67"/>
      <c r="I39" s="67"/>
      <c r="J39" s="68">
        <f t="shared" si="0"/>
        <v>11538</v>
      </c>
    </row>
    <row r="40" spans="1:10" ht="27" customHeight="1">
      <c r="A40" s="71" t="s">
        <v>80</v>
      </c>
      <c r="B40" s="72" t="s">
        <v>94</v>
      </c>
      <c r="C40" s="94" t="s">
        <v>40</v>
      </c>
      <c r="D40" s="74" t="s">
        <v>95</v>
      </c>
      <c r="E40" s="95">
        <v>100000</v>
      </c>
      <c r="F40" s="95">
        <v>100000</v>
      </c>
      <c r="G40" s="67"/>
      <c r="H40" s="67"/>
      <c r="I40" s="67"/>
      <c r="J40" s="68">
        <f t="shared" si="0"/>
        <v>100000</v>
      </c>
    </row>
    <row r="41" spans="1:10" ht="36" customHeight="1">
      <c r="A41" s="71" t="s">
        <v>80</v>
      </c>
      <c r="B41" s="72" t="s">
        <v>94</v>
      </c>
      <c r="C41" s="94" t="s">
        <v>96</v>
      </c>
      <c r="D41" s="74" t="s">
        <v>17</v>
      </c>
      <c r="E41" s="95">
        <v>5714</v>
      </c>
      <c r="F41" s="95">
        <v>5714</v>
      </c>
      <c r="G41" s="67"/>
      <c r="H41" s="67"/>
      <c r="I41" s="67"/>
      <c r="J41" s="68">
        <f t="shared" si="0"/>
        <v>5714</v>
      </c>
    </row>
    <row r="42" spans="1:10" ht="18" customHeight="1">
      <c r="A42" s="71" t="s">
        <v>97</v>
      </c>
      <c r="B42" s="72" t="s">
        <v>98</v>
      </c>
      <c r="C42" s="94" t="s">
        <v>40</v>
      </c>
      <c r="D42" s="74" t="s">
        <v>99</v>
      </c>
      <c r="E42" s="95">
        <v>8000</v>
      </c>
      <c r="F42" s="95">
        <v>8000</v>
      </c>
      <c r="G42" s="67"/>
      <c r="H42" s="67"/>
      <c r="I42" s="67"/>
      <c r="J42" s="68">
        <f t="shared" si="0"/>
        <v>8000</v>
      </c>
    </row>
    <row r="43" spans="1:10" ht="24" customHeight="1">
      <c r="A43" s="71" t="s">
        <v>97</v>
      </c>
      <c r="B43" s="72" t="s">
        <v>100</v>
      </c>
      <c r="C43" s="94" t="s">
        <v>40</v>
      </c>
      <c r="D43" s="74" t="s">
        <v>101</v>
      </c>
      <c r="E43" s="95">
        <v>10440</v>
      </c>
      <c r="F43" s="95">
        <v>10440</v>
      </c>
      <c r="G43" s="67"/>
      <c r="H43" s="67"/>
      <c r="I43" s="67"/>
      <c r="J43" s="68">
        <f t="shared" si="0"/>
        <v>10440</v>
      </c>
    </row>
    <row r="44" spans="1:10" ht="18" customHeight="1">
      <c r="A44" s="96" t="s">
        <v>97</v>
      </c>
      <c r="B44" s="97" t="s">
        <v>100</v>
      </c>
      <c r="C44" s="97" t="s">
        <v>40</v>
      </c>
      <c r="D44" s="98" t="s">
        <v>102</v>
      </c>
      <c r="E44" s="99">
        <v>15000</v>
      </c>
      <c r="F44" s="99">
        <f>12000-1700</f>
        <v>10300</v>
      </c>
      <c r="G44" s="100"/>
      <c r="H44" s="100"/>
      <c r="I44" s="100"/>
      <c r="J44" s="101">
        <f t="shared" si="0"/>
        <v>10300</v>
      </c>
    </row>
    <row r="45" spans="1:10" ht="17.25" customHeight="1" thickBot="1">
      <c r="A45" s="76" t="s">
        <v>97</v>
      </c>
      <c r="B45" s="77" t="s">
        <v>100</v>
      </c>
      <c r="C45" s="77" t="s">
        <v>40</v>
      </c>
      <c r="D45" s="102" t="s">
        <v>103</v>
      </c>
      <c r="E45" s="103">
        <v>12900</v>
      </c>
      <c r="F45" s="103">
        <f>10000+1700+1200</f>
        <v>12900</v>
      </c>
      <c r="G45" s="79"/>
      <c r="H45" s="79"/>
      <c r="I45" s="79"/>
      <c r="J45" s="81">
        <f t="shared" si="0"/>
        <v>12900</v>
      </c>
    </row>
    <row r="46" spans="1:10" ht="24.75" customHeight="1" thickTop="1">
      <c r="A46" s="88" t="s">
        <v>97</v>
      </c>
      <c r="B46" s="89" t="s">
        <v>100</v>
      </c>
      <c r="C46" s="89" t="s">
        <v>58</v>
      </c>
      <c r="D46" s="104" t="s">
        <v>104</v>
      </c>
      <c r="E46" s="105">
        <v>80000</v>
      </c>
      <c r="F46" s="105">
        <f>80000-2000-1200-34997</f>
        <v>41803</v>
      </c>
      <c r="G46" s="85"/>
      <c r="H46" s="85"/>
      <c r="I46" s="85">
        <v>34997</v>
      </c>
      <c r="J46" s="86">
        <f>SUM(F46:I46)</f>
        <v>76800</v>
      </c>
    </row>
    <row r="47" spans="1:10" ht="19.5" customHeight="1" thickBot="1">
      <c r="A47" s="106" t="s">
        <v>97</v>
      </c>
      <c r="B47" s="107" t="s">
        <v>100</v>
      </c>
      <c r="C47" s="107" t="s">
        <v>58</v>
      </c>
      <c r="D47" s="108" t="s">
        <v>105</v>
      </c>
      <c r="E47" s="103">
        <v>5500</v>
      </c>
      <c r="F47" s="103">
        <v>5500</v>
      </c>
      <c r="G47" s="79"/>
      <c r="H47" s="79"/>
      <c r="I47" s="79"/>
      <c r="J47" s="81">
        <f t="shared" si="0"/>
        <v>5500</v>
      </c>
    </row>
    <row r="48" spans="1:10" ht="19.5" customHeight="1" thickBot="1" thickTop="1">
      <c r="A48" s="273" t="s">
        <v>106</v>
      </c>
      <c r="B48" s="274"/>
      <c r="C48" s="274"/>
      <c r="D48" s="274"/>
      <c r="E48" s="109" t="s">
        <v>4</v>
      </c>
      <c r="F48" s="110">
        <f>SUM(F6:F47)</f>
        <v>5984466</v>
      </c>
      <c r="G48" s="111">
        <f>SUM(G6:G47)</f>
        <v>8816</v>
      </c>
      <c r="H48" s="111">
        <f>SUM(H6:H47)</f>
        <v>1276000</v>
      </c>
      <c r="I48" s="111">
        <f>SUM(I6:I47)</f>
        <v>178397</v>
      </c>
      <c r="J48" s="112">
        <f t="shared" si="0"/>
        <v>7447679</v>
      </c>
    </row>
    <row r="49" spans="1:10" ht="19.5" customHeight="1" thickTop="1">
      <c r="A49" s="113"/>
      <c r="B49" s="113"/>
      <c r="C49" s="113"/>
      <c r="D49" s="114"/>
      <c r="E49" s="115"/>
      <c r="F49" s="116"/>
      <c r="G49" s="115"/>
      <c r="H49" s="115"/>
      <c r="I49" s="115"/>
      <c r="J49" s="115"/>
    </row>
    <row r="50" spans="1:10" ht="19.5" customHeight="1">
      <c r="A50" s="113"/>
      <c r="B50" s="113"/>
      <c r="C50" s="253"/>
      <c r="D50" s="253"/>
      <c r="E50" s="115"/>
      <c r="F50" s="115"/>
      <c r="G50" s="115"/>
      <c r="H50" s="115"/>
      <c r="I50" s="115"/>
      <c r="J50" s="115"/>
    </row>
    <row r="51" spans="1:10" ht="19.5" customHeight="1">
      <c r="A51" s="113"/>
      <c r="B51" s="113"/>
      <c r="C51" s="254"/>
      <c r="D51" s="254"/>
      <c r="E51" s="115"/>
      <c r="F51" s="115"/>
      <c r="G51" s="115"/>
      <c r="H51" s="115"/>
      <c r="I51" s="115"/>
      <c r="J51" s="115"/>
    </row>
    <row r="52" spans="1:10" ht="19.5" customHeight="1">
      <c r="A52" s="113"/>
      <c r="B52" s="113"/>
      <c r="C52" s="113"/>
      <c r="D52" s="114"/>
      <c r="E52" s="115"/>
      <c r="F52" s="115"/>
      <c r="G52" s="115"/>
      <c r="H52" s="115"/>
      <c r="I52" s="115"/>
      <c r="J52" s="118"/>
    </row>
    <row r="53" spans="1:10" ht="19.5" customHeight="1">
      <c r="A53" s="113"/>
      <c r="B53" s="113"/>
      <c r="C53" s="113"/>
      <c r="D53" s="114"/>
      <c r="E53" s="115"/>
      <c r="F53" s="115"/>
      <c r="G53" s="115"/>
      <c r="H53" s="115"/>
      <c r="I53" s="116"/>
      <c r="J53" s="115"/>
    </row>
    <row r="54" spans="1:12" ht="19.5" customHeight="1">
      <c r="A54" s="113"/>
      <c r="B54" s="113"/>
      <c r="C54" s="113"/>
      <c r="D54" s="114"/>
      <c r="E54" s="115"/>
      <c r="F54" s="115"/>
      <c r="G54" s="115"/>
      <c r="H54" s="115"/>
      <c r="I54" s="116"/>
      <c r="J54" s="115"/>
      <c r="L54" s="44"/>
    </row>
    <row r="55" spans="1:10" ht="19.5" customHeight="1">
      <c r="A55" s="113"/>
      <c r="B55" s="113"/>
      <c r="C55" s="113"/>
      <c r="D55" s="114"/>
      <c r="E55" s="115"/>
      <c r="F55" s="115"/>
      <c r="G55" s="115"/>
      <c r="H55" s="115"/>
      <c r="I55" s="115"/>
      <c r="J55" s="115"/>
    </row>
    <row r="56" spans="1:10" ht="19.5" customHeight="1">
      <c r="A56" s="113"/>
      <c r="B56" s="113"/>
      <c r="C56" s="113"/>
      <c r="D56" s="114"/>
      <c r="E56" s="115"/>
      <c r="F56" s="115"/>
      <c r="G56" s="115"/>
      <c r="H56" s="115"/>
      <c r="I56" s="115"/>
      <c r="J56" s="115"/>
    </row>
    <row r="57" spans="1:10" ht="19.5" customHeight="1">
      <c r="A57" s="113"/>
      <c r="B57" s="113"/>
      <c r="C57" s="113"/>
      <c r="D57" s="114"/>
      <c r="E57" s="115"/>
      <c r="F57" s="115"/>
      <c r="G57" s="115"/>
      <c r="H57" s="115"/>
      <c r="I57" s="115"/>
      <c r="J57" s="115"/>
    </row>
    <row r="58" spans="1:10" ht="19.5" customHeight="1">
      <c r="A58" s="119"/>
      <c r="B58" s="119"/>
      <c r="C58" s="119"/>
      <c r="D58" s="114"/>
      <c r="E58" s="120"/>
      <c r="F58" s="120"/>
      <c r="G58" s="120"/>
      <c r="H58" s="120"/>
      <c r="I58" s="120"/>
      <c r="J58" s="120"/>
    </row>
    <row r="59" spans="1:10" ht="19.5" customHeight="1">
      <c r="A59" s="119"/>
      <c r="B59" s="119"/>
      <c r="C59" s="119"/>
      <c r="D59" s="114"/>
      <c r="E59" s="120"/>
      <c r="F59" s="120"/>
      <c r="G59" s="120"/>
      <c r="H59" s="120"/>
      <c r="I59" s="120"/>
      <c r="J59" s="120"/>
    </row>
    <row r="60" spans="1:10" ht="19.5" customHeight="1">
      <c r="A60" s="119"/>
      <c r="B60" s="119"/>
      <c r="C60" s="119"/>
      <c r="D60" s="114"/>
      <c r="E60" s="120"/>
      <c r="F60" s="120"/>
      <c r="G60" s="120"/>
      <c r="H60" s="120"/>
      <c r="I60" s="120"/>
      <c r="J60" s="120"/>
    </row>
    <row r="61" spans="1:10" ht="19.5" customHeight="1">
      <c r="A61" s="119"/>
      <c r="B61" s="119"/>
      <c r="C61" s="119"/>
      <c r="D61" s="114"/>
      <c r="E61" s="119"/>
      <c r="F61" s="119"/>
      <c r="G61" s="119"/>
      <c r="H61" s="119"/>
      <c r="I61" s="119"/>
      <c r="J61" s="119"/>
    </row>
    <row r="62" ht="19.5" customHeight="1">
      <c r="D62" s="121"/>
    </row>
    <row r="63" ht="19.5" customHeight="1">
      <c r="D63" s="121"/>
    </row>
    <row r="64" ht="19.5" customHeight="1">
      <c r="D64" s="121"/>
    </row>
    <row r="65" ht="19.5" customHeight="1">
      <c r="D65" s="121"/>
    </row>
    <row r="66" ht="19.5" customHeight="1">
      <c r="D66" s="121"/>
    </row>
  </sheetData>
  <mergeCells count="10">
    <mergeCell ref="A48:D48"/>
    <mergeCell ref="C50:D50"/>
    <mergeCell ref="C51:D51"/>
    <mergeCell ref="D1:F1"/>
    <mergeCell ref="F2:J2"/>
    <mergeCell ref="A3:J3"/>
    <mergeCell ref="A32:A34"/>
    <mergeCell ref="B32:B34"/>
    <mergeCell ref="D32:D34"/>
    <mergeCell ref="E32:E3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9"/>
  <sheetViews>
    <sheetView workbookViewId="0" topLeftCell="A1">
      <selection activeCell="E8" sqref="E8"/>
    </sheetView>
  </sheetViews>
  <sheetFormatPr defaultColWidth="9.140625" defaultRowHeight="12.75"/>
  <cols>
    <col min="1" max="1" width="10.00390625" style="122" customWidth="1"/>
    <col min="2" max="2" width="61.28125" style="122" customWidth="1"/>
    <col min="3" max="3" width="16.28125" style="122" customWidth="1"/>
    <col min="4" max="16384" width="9.140625" style="122" customWidth="1"/>
  </cols>
  <sheetData>
    <row r="1" spans="1:3" ht="12.75">
      <c r="A1" s="308" t="s">
        <v>411</v>
      </c>
      <c r="B1" s="309"/>
      <c r="C1" s="310"/>
    </row>
    <row r="2" spans="2:3" ht="12.75">
      <c r="B2" s="213"/>
      <c r="C2" s="214"/>
    </row>
    <row r="3" spans="1:3" ht="26.25" customHeight="1">
      <c r="A3" s="319" t="s">
        <v>207</v>
      </c>
      <c r="B3" s="320"/>
      <c r="C3" s="321"/>
    </row>
    <row r="4" ht="9" customHeight="1"/>
    <row r="5" spans="1:3" ht="15.75">
      <c r="A5" s="322" t="s">
        <v>208</v>
      </c>
      <c r="B5" s="322"/>
      <c r="C5" s="322"/>
    </row>
    <row r="6" spans="1:3" ht="33" customHeight="1">
      <c r="A6" s="323" t="s">
        <v>209</v>
      </c>
      <c r="B6" s="323"/>
      <c r="C6" s="323"/>
    </row>
    <row r="7" ht="6.75" customHeight="1" thickBot="1"/>
    <row r="8" spans="1:3" ht="16.5" customHeight="1" thickBot="1" thickTop="1">
      <c r="A8" s="311" t="s">
        <v>210</v>
      </c>
      <c r="B8" s="312"/>
      <c r="C8" s="313"/>
    </row>
    <row r="9" spans="1:3" ht="16.5" customHeight="1" thickTop="1">
      <c r="A9" s="215"/>
      <c r="B9" s="216" t="s">
        <v>211</v>
      </c>
      <c r="C9" s="217">
        <v>-65142</v>
      </c>
    </row>
    <row r="10" spans="1:3" ht="18" customHeight="1">
      <c r="A10" s="218" t="s">
        <v>212</v>
      </c>
      <c r="B10" s="219" t="s">
        <v>213</v>
      </c>
      <c r="C10" s="220">
        <v>209102</v>
      </c>
    </row>
    <row r="11" spans="1:3" ht="16.5" customHeight="1">
      <c r="A11" s="221" t="s">
        <v>214</v>
      </c>
      <c r="B11" s="222" t="s">
        <v>215</v>
      </c>
      <c r="C11" s="223">
        <v>1705200</v>
      </c>
    </row>
    <row r="12" spans="1:3" ht="16.5" customHeight="1">
      <c r="A12" s="224"/>
      <c r="B12" s="222" t="s">
        <v>216</v>
      </c>
      <c r="C12" s="223">
        <v>63440</v>
      </c>
    </row>
    <row r="13" spans="1:3" ht="16.5" customHeight="1" thickBot="1">
      <c r="A13" s="314" t="s">
        <v>106</v>
      </c>
      <c r="B13" s="315"/>
      <c r="C13" s="225">
        <f>SUM(C9:C12)</f>
        <v>1912600</v>
      </c>
    </row>
    <row r="14" spans="1:3" ht="9.75" customHeight="1" thickBot="1" thickTop="1">
      <c r="A14" s="226"/>
      <c r="B14" s="227"/>
      <c r="C14" s="228"/>
    </row>
    <row r="15" spans="1:3" ht="16.5" customHeight="1" thickBot="1" thickTop="1">
      <c r="A15" s="316" t="s">
        <v>217</v>
      </c>
      <c r="B15" s="317"/>
      <c r="C15" s="318"/>
    </row>
    <row r="16" spans="1:3" ht="16.5" customHeight="1" thickTop="1">
      <c r="A16" s="229" t="s">
        <v>218</v>
      </c>
      <c r="B16" s="216" t="s">
        <v>219</v>
      </c>
      <c r="C16" s="217">
        <v>5300</v>
      </c>
    </row>
    <row r="17" spans="1:3" ht="16.5" customHeight="1">
      <c r="A17" s="221" t="s">
        <v>220</v>
      </c>
      <c r="B17" s="222" t="s">
        <v>221</v>
      </c>
      <c r="C17" s="223">
        <v>685000</v>
      </c>
    </row>
    <row r="18" spans="1:3" ht="16.5" customHeight="1">
      <c r="A18" s="221" t="s">
        <v>222</v>
      </c>
      <c r="B18" s="222" t="s">
        <v>223</v>
      </c>
      <c r="C18" s="223">
        <v>57300</v>
      </c>
    </row>
    <row r="19" spans="1:3" ht="16.5" customHeight="1">
      <c r="A19" s="221" t="s">
        <v>224</v>
      </c>
      <c r="B19" s="222" t="s">
        <v>225</v>
      </c>
      <c r="C19" s="223">
        <v>120000</v>
      </c>
    </row>
    <row r="20" spans="1:3" ht="16.5" customHeight="1">
      <c r="A20" s="221" t="s">
        <v>226</v>
      </c>
      <c r="B20" s="222" t="s">
        <v>227</v>
      </c>
      <c r="C20" s="223">
        <v>19200</v>
      </c>
    </row>
    <row r="21" spans="1:3" ht="16.5" customHeight="1">
      <c r="A21" s="221" t="s">
        <v>228</v>
      </c>
      <c r="B21" s="222" t="s">
        <v>229</v>
      </c>
      <c r="C21" s="223">
        <v>51600</v>
      </c>
    </row>
    <row r="22" spans="1:3" ht="16.5" customHeight="1">
      <c r="A22" s="221" t="s">
        <v>230</v>
      </c>
      <c r="B22" s="222" t="s">
        <v>231</v>
      </c>
      <c r="C22" s="223">
        <v>205300</v>
      </c>
    </row>
    <row r="23" spans="1:3" ht="16.5" customHeight="1">
      <c r="A23" s="221" t="s">
        <v>232</v>
      </c>
      <c r="B23" s="222" t="s">
        <v>233</v>
      </c>
      <c r="C23" s="223">
        <v>205400</v>
      </c>
    </row>
    <row r="24" spans="1:3" ht="16.5" customHeight="1">
      <c r="A24" s="221" t="s">
        <v>234</v>
      </c>
      <c r="B24" s="222" t="s">
        <v>235</v>
      </c>
      <c r="C24" s="223">
        <v>100000</v>
      </c>
    </row>
    <row r="25" spans="1:3" ht="16.5" customHeight="1">
      <c r="A25" s="221" t="s">
        <v>236</v>
      </c>
      <c r="B25" s="222" t="s">
        <v>237</v>
      </c>
      <c r="C25" s="223">
        <v>800</v>
      </c>
    </row>
    <row r="26" spans="1:3" ht="16.5" customHeight="1">
      <c r="A26" s="221" t="s">
        <v>238</v>
      </c>
      <c r="B26" s="222" t="s">
        <v>239</v>
      </c>
      <c r="C26" s="223">
        <v>335000</v>
      </c>
    </row>
    <row r="27" spans="1:3" ht="16.5" customHeight="1">
      <c r="A27" s="221" t="s">
        <v>240</v>
      </c>
      <c r="B27" s="222" t="s">
        <v>241</v>
      </c>
      <c r="C27" s="223">
        <v>700</v>
      </c>
    </row>
    <row r="28" spans="1:3" ht="17.25" customHeight="1">
      <c r="A28" s="221" t="s">
        <v>242</v>
      </c>
      <c r="B28" s="222" t="s">
        <v>243</v>
      </c>
      <c r="C28" s="223">
        <v>3700</v>
      </c>
    </row>
    <row r="29" spans="1:3" ht="18.75" customHeight="1">
      <c r="A29" s="221" t="s">
        <v>244</v>
      </c>
      <c r="B29" s="222" t="s">
        <v>245</v>
      </c>
      <c r="C29" s="223">
        <v>1400</v>
      </c>
    </row>
    <row r="30" spans="1:3" ht="18.75" customHeight="1">
      <c r="A30" s="221" t="s">
        <v>246</v>
      </c>
      <c r="B30" s="222" t="s">
        <v>247</v>
      </c>
      <c r="C30" s="223">
        <v>15000</v>
      </c>
    </row>
    <row r="31" spans="1:3" ht="16.5" customHeight="1">
      <c r="A31" s="221" t="s">
        <v>248</v>
      </c>
      <c r="B31" s="222" t="s">
        <v>249</v>
      </c>
      <c r="C31" s="223">
        <v>12500</v>
      </c>
    </row>
    <row r="32" spans="1:3" ht="16.5" customHeight="1">
      <c r="A32" s="221" t="s">
        <v>250</v>
      </c>
      <c r="B32" s="222" t="s">
        <v>251</v>
      </c>
      <c r="C32" s="223">
        <v>4000</v>
      </c>
    </row>
    <row r="33" spans="1:3" ht="16.5" customHeight="1">
      <c r="A33" s="221" t="s">
        <v>252</v>
      </c>
      <c r="B33" s="222" t="s">
        <v>253</v>
      </c>
      <c r="C33" s="223">
        <v>18900</v>
      </c>
    </row>
    <row r="34" spans="1:3" ht="16.5" customHeight="1">
      <c r="A34" s="221" t="s">
        <v>254</v>
      </c>
      <c r="B34" s="222" t="s">
        <v>255</v>
      </c>
      <c r="C34" s="223">
        <v>10200</v>
      </c>
    </row>
    <row r="35" spans="1:3" ht="16.5" customHeight="1">
      <c r="A35" s="221" t="s">
        <v>256</v>
      </c>
      <c r="B35" s="222" t="s">
        <v>257</v>
      </c>
      <c r="C35" s="223">
        <v>36300</v>
      </c>
    </row>
    <row r="36" spans="1:3" ht="16.5" customHeight="1">
      <c r="A36" s="221" t="s">
        <v>258</v>
      </c>
      <c r="B36" s="222" t="s">
        <v>259</v>
      </c>
      <c r="C36" s="223">
        <v>2000</v>
      </c>
    </row>
    <row r="37" spans="1:3" ht="18.75" customHeight="1">
      <c r="A37" s="221" t="s">
        <v>260</v>
      </c>
      <c r="B37" s="222" t="s">
        <v>261</v>
      </c>
      <c r="C37" s="223">
        <v>1000</v>
      </c>
    </row>
    <row r="38" spans="1:3" ht="18.75" customHeight="1">
      <c r="A38" s="221" t="s">
        <v>262</v>
      </c>
      <c r="B38" s="222" t="s">
        <v>263</v>
      </c>
      <c r="C38" s="223">
        <v>6000</v>
      </c>
    </row>
    <row r="39" spans="1:3" ht="16.5" customHeight="1">
      <c r="A39" s="224"/>
      <c r="B39" s="222" t="s">
        <v>264</v>
      </c>
      <c r="C39" s="223">
        <v>50000</v>
      </c>
    </row>
    <row r="40" spans="1:3" ht="16.5" customHeight="1">
      <c r="A40" s="224"/>
      <c r="B40" s="222" t="s">
        <v>265</v>
      </c>
      <c r="C40" s="223">
        <v>-34000</v>
      </c>
    </row>
    <row r="41" spans="1:3" ht="16.5" customHeight="1" thickBot="1">
      <c r="A41" s="314" t="s">
        <v>106</v>
      </c>
      <c r="B41" s="315"/>
      <c r="C41" s="225">
        <f>SUM(C16:C40)</f>
        <v>1912600</v>
      </c>
    </row>
    <row r="42" spans="1:3" ht="8.25" customHeight="1" thickTop="1">
      <c r="A42" s="226"/>
      <c r="B42" s="227"/>
      <c r="C42" s="228"/>
    </row>
    <row r="43" spans="1:3" ht="16.5" customHeight="1">
      <c r="A43" s="306" t="s">
        <v>266</v>
      </c>
      <c r="B43" s="307"/>
      <c r="C43" s="228"/>
    </row>
    <row r="44" spans="1:3" ht="16.5" customHeight="1">
      <c r="A44" s="307"/>
      <c r="B44" s="307"/>
      <c r="C44" s="228"/>
    </row>
    <row r="45" spans="1:3" ht="16.5" customHeight="1">
      <c r="A45" s="226"/>
      <c r="B45" s="227"/>
      <c r="C45" s="228"/>
    </row>
    <row r="46" spans="1:3" ht="16.5" customHeight="1">
      <c r="A46" s="226"/>
      <c r="B46" s="227"/>
      <c r="C46" s="228"/>
    </row>
    <row r="47" spans="1:3" ht="16.5" customHeight="1">
      <c r="A47" s="226"/>
      <c r="B47" s="227"/>
      <c r="C47" s="228"/>
    </row>
    <row r="48" spans="1:3" ht="16.5" customHeight="1">
      <c r="A48" s="226"/>
      <c r="B48" s="227"/>
      <c r="C48" s="228"/>
    </row>
    <row r="49" spans="1:3" ht="16.5" customHeight="1">
      <c r="A49" s="226"/>
      <c r="B49" s="227"/>
      <c r="C49" s="228"/>
    </row>
    <row r="50" spans="1:2" ht="16.5" customHeight="1">
      <c r="A50" s="226"/>
      <c r="B50" s="227"/>
    </row>
    <row r="51" spans="1:2" ht="16.5" customHeight="1">
      <c r="A51" s="226"/>
      <c r="B51" s="227"/>
    </row>
    <row r="52" spans="1:2" ht="16.5" customHeight="1">
      <c r="A52" s="226"/>
      <c r="B52" s="227"/>
    </row>
    <row r="53" spans="1:2" ht="16.5" customHeight="1">
      <c r="A53" s="226"/>
      <c r="B53" s="227"/>
    </row>
    <row r="54" spans="1:2" ht="16.5" customHeight="1">
      <c r="A54" s="226"/>
      <c r="B54" s="227"/>
    </row>
    <row r="55" ht="22.5" customHeight="1">
      <c r="A55" s="226"/>
    </row>
    <row r="56" ht="12.75">
      <c r="A56" s="226"/>
    </row>
    <row r="57" ht="12.75">
      <c r="A57" s="226"/>
    </row>
    <row r="58" ht="12.75">
      <c r="A58" s="226"/>
    </row>
    <row r="59" ht="12.75">
      <c r="A59" s="226"/>
    </row>
    <row r="60" ht="12.75">
      <c r="A60" s="226"/>
    </row>
    <row r="61" ht="12.75">
      <c r="A61" s="226"/>
    </row>
    <row r="62" ht="12.75">
      <c r="A62" s="226"/>
    </row>
    <row r="63" ht="12.75">
      <c r="A63" s="226"/>
    </row>
    <row r="64" ht="12.75">
      <c r="A64" s="226"/>
    </row>
    <row r="65" ht="12.75">
      <c r="A65" s="226"/>
    </row>
    <row r="66" ht="12.75">
      <c r="A66" s="226"/>
    </row>
    <row r="67" ht="12.75">
      <c r="A67" s="226"/>
    </row>
    <row r="68" ht="12.75">
      <c r="A68" s="226"/>
    </row>
    <row r="69" ht="12.75">
      <c r="A69" s="226"/>
    </row>
    <row r="70" ht="12.75">
      <c r="A70" s="226"/>
    </row>
    <row r="71" ht="12.75">
      <c r="A71" s="226"/>
    </row>
    <row r="72" ht="12.75">
      <c r="A72" s="226"/>
    </row>
    <row r="73" ht="12.75">
      <c r="A73" s="226"/>
    </row>
    <row r="74" ht="12.75">
      <c r="A74" s="226"/>
    </row>
    <row r="75" ht="12.75">
      <c r="A75" s="226"/>
    </row>
    <row r="76" ht="12.75">
      <c r="A76" s="226"/>
    </row>
    <row r="77" ht="12.75">
      <c r="A77" s="226"/>
    </row>
    <row r="78" ht="12.75">
      <c r="A78" s="226"/>
    </row>
    <row r="79" ht="12.75">
      <c r="A79" s="226"/>
    </row>
    <row r="80" ht="12.75">
      <c r="A80" s="226"/>
    </row>
    <row r="81" ht="12.75">
      <c r="A81" s="226"/>
    </row>
    <row r="82" ht="12.75">
      <c r="A82" s="226"/>
    </row>
    <row r="83" ht="12.75">
      <c r="A83" s="226"/>
    </row>
    <row r="84" ht="12.75">
      <c r="A84" s="226"/>
    </row>
    <row r="85" ht="12.75">
      <c r="A85" s="226"/>
    </row>
    <row r="86" ht="12.75">
      <c r="A86" s="226"/>
    </row>
    <row r="87" ht="12.75">
      <c r="A87" s="226"/>
    </row>
    <row r="88" ht="12.75">
      <c r="A88" s="226"/>
    </row>
    <row r="89" ht="12.75">
      <c r="A89" s="226"/>
    </row>
    <row r="90" ht="12.75">
      <c r="A90" s="226"/>
    </row>
    <row r="91" ht="12.75">
      <c r="A91" s="226"/>
    </row>
    <row r="92" ht="12.75">
      <c r="A92" s="226"/>
    </row>
    <row r="93" ht="12.75">
      <c r="A93" s="226"/>
    </row>
    <row r="94" ht="12.75">
      <c r="A94" s="226"/>
    </row>
    <row r="95" ht="12.75">
      <c r="A95" s="226"/>
    </row>
    <row r="96" ht="12.75">
      <c r="A96" s="226"/>
    </row>
    <row r="97" ht="12.75">
      <c r="A97" s="226"/>
    </row>
    <row r="98" ht="12.75">
      <c r="A98" s="226"/>
    </row>
    <row r="99" ht="12.75">
      <c r="A99" s="226"/>
    </row>
    <row r="100" ht="12.75">
      <c r="A100" s="226"/>
    </row>
    <row r="101" ht="12.75">
      <c r="A101" s="226"/>
    </row>
    <row r="102" ht="12.75">
      <c r="A102" s="226"/>
    </row>
    <row r="103" ht="12.75">
      <c r="A103" s="226"/>
    </row>
    <row r="104" ht="12.75">
      <c r="A104" s="226"/>
    </row>
    <row r="105" ht="12.75">
      <c r="A105" s="226"/>
    </row>
    <row r="106" ht="12.75">
      <c r="A106" s="226"/>
    </row>
    <row r="107" ht="12.75">
      <c r="A107" s="226"/>
    </row>
    <row r="108" ht="12.75">
      <c r="A108" s="226"/>
    </row>
    <row r="109" ht="12.75">
      <c r="A109" s="226"/>
    </row>
    <row r="110" ht="12.75">
      <c r="A110" s="226"/>
    </row>
    <row r="111" ht="12.75">
      <c r="A111" s="226"/>
    </row>
    <row r="112" ht="12.75">
      <c r="A112" s="226"/>
    </row>
    <row r="113" ht="12.75">
      <c r="A113" s="226"/>
    </row>
    <row r="114" ht="12.75">
      <c r="A114" s="226"/>
    </row>
    <row r="115" ht="12.75">
      <c r="A115" s="226"/>
    </row>
    <row r="116" ht="12.75">
      <c r="A116" s="226"/>
    </row>
    <row r="117" ht="12.75">
      <c r="A117" s="226"/>
    </row>
    <row r="118" ht="12.75">
      <c r="A118" s="226"/>
    </row>
    <row r="119" ht="12.75">
      <c r="A119" s="226"/>
    </row>
    <row r="120" ht="12.75">
      <c r="A120" s="226"/>
    </row>
    <row r="121" ht="12.75">
      <c r="A121" s="226"/>
    </row>
    <row r="122" ht="12.75">
      <c r="A122" s="226"/>
    </row>
    <row r="123" ht="12.75">
      <c r="A123" s="226"/>
    </row>
    <row r="124" ht="12.75">
      <c r="A124" s="226"/>
    </row>
    <row r="125" ht="12.75">
      <c r="A125" s="226"/>
    </row>
    <row r="126" ht="12.75">
      <c r="A126" s="226"/>
    </row>
    <row r="127" ht="12.75">
      <c r="A127" s="226"/>
    </row>
    <row r="128" ht="12.75">
      <c r="A128" s="226"/>
    </row>
    <row r="129" ht="12.75">
      <c r="A129" s="226"/>
    </row>
    <row r="130" ht="12.75">
      <c r="A130" s="226"/>
    </row>
    <row r="131" ht="12.75">
      <c r="A131" s="226"/>
    </row>
    <row r="132" ht="12.75">
      <c r="A132" s="226"/>
    </row>
    <row r="133" ht="12.75">
      <c r="A133" s="226"/>
    </row>
    <row r="134" ht="12.75">
      <c r="A134" s="226"/>
    </row>
    <row r="135" ht="12.75">
      <c r="A135" s="226"/>
    </row>
    <row r="136" ht="12.75">
      <c r="A136" s="226"/>
    </row>
    <row r="137" ht="12.75">
      <c r="A137" s="226"/>
    </row>
    <row r="138" ht="12.75">
      <c r="A138" s="226"/>
    </row>
    <row r="139" ht="12.75">
      <c r="A139" s="226"/>
    </row>
    <row r="140" ht="12.75">
      <c r="A140" s="226"/>
    </row>
    <row r="141" ht="12.75">
      <c r="A141" s="226"/>
    </row>
    <row r="142" ht="12.75">
      <c r="A142" s="226"/>
    </row>
    <row r="143" ht="12.75">
      <c r="A143" s="226"/>
    </row>
    <row r="144" ht="12.75">
      <c r="A144" s="226"/>
    </row>
    <row r="145" ht="12.75">
      <c r="A145" s="226"/>
    </row>
    <row r="146" ht="12.75">
      <c r="A146" s="226"/>
    </row>
    <row r="147" ht="12.75">
      <c r="A147" s="226"/>
    </row>
    <row r="148" ht="12.75">
      <c r="A148" s="226"/>
    </row>
    <row r="149" ht="12.75">
      <c r="A149" s="226"/>
    </row>
    <row r="150" ht="12.75">
      <c r="A150" s="226"/>
    </row>
    <row r="151" ht="12.75">
      <c r="A151" s="226"/>
    </row>
    <row r="152" ht="12.75">
      <c r="A152" s="226"/>
    </row>
    <row r="153" ht="12.75">
      <c r="A153" s="226"/>
    </row>
    <row r="154" ht="12.75">
      <c r="A154" s="226"/>
    </row>
    <row r="155" ht="12.75">
      <c r="A155" s="226"/>
    </row>
    <row r="156" ht="12.75">
      <c r="A156" s="226"/>
    </row>
    <row r="157" ht="12.75">
      <c r="A157" s="226"/>
    </row>
    <row r="158" ht="12.75">
      <c r="A158" s="226"/>
    </row>
    <row r="159" ht="12.75">
      <c r="A159" s="226"/>
    </row>
    <row r="160" ht="12.75">
      <c r="A160" s="226"/>
    </row>
    <row r="161" ht="12.75">
      <c r="A161" s="226"/>
    </row>
    <row r="162" ht="12.75">
      <c r="A162" s="226"/>
    </row>
    <row r="163" ht="12.75">
      <c r="A163" s="226"/>
    </row>
    <row r="164" ht="12.75">
      <c r="A164" s="226"/>
    </row>
    <row r="165" ht="12.75">
      <c r="A165" s="226"/>
    </row>
    <row r="166" ht="12.75">
      <c r="A166" s="226"/>
    </row>
    <row r="167" ht="12.75">
      <c r="A167" s="226"/>
    </row>
    <row r="168" ht="12.75">
      <c r="A168" s="226"/>
    </row>
    <row r="169" ht="12.75">
      <c r="A169" s="226"/>
    </row>
    <row r="170" ht="12.75">
      <c r="A170" s="226"/>
    </row>
    <row r="171" ht="12.75">
      <c r="A171" s="226"/>
    </row>
    <row r="172" ht="12.75">
      <c r="A172" s="226"/>
    </row>
    <row r="173" ht="12.75">
      <c r="A173" s="226"/>
    </row>
    <row r="174" ht="12.75">
      <c r="A174" s="226"/>
    </row>
    <row r="175" ht="12.75">
      <c r="A175" s="226"/>
    </row>
    <row r="176" ht="12.75">
      <c r="A176" s="226"/>
    </row>
    <row r="177" ht="12.75">
      <c r="A177" s="226"/>
    </row>
    <row r="178" ht="12.75">
      <c r="A178" s="226"/>
    </row>
    <row r="179" ht="12.75">
      <c r="A179" s="226"/>
    </row>
    <row r="180" ht="12.75">
      <c r="A180" s="226"/>
    </row>
    <row r="181" ht="12.75">
      <c r="A181" s="226"/>
    </row>
    <row r="182" ht="12.75">
      <c r="A182" s="226"/>
    </row>
    <row r="183" ht="12.75">
      <c r="A183" s="226"/>
    </row>
    <row r="184" ht="12.75">
      <c r="A184" s="226"/>
    </row>
    <row r="185" ht="12.75">
      <c r="A185" s="226"/>
    </row>
    <row r="186" ht="12.75">
      <c r="A186" s="226"/>
    </row>
    <row r="187" ht="12.75">
      <c r="A187" s="226"/>
    </row>
    <row r="188" ht="12.75">
      <c r="A188" s="226"/>
    </row>
    <row r="189" ht="12.75">
      <c r="A189" s="226"/>
    </row>
    <row r="190" ht="12.75">
      <c r="A190" s="226"/>
    </row>
    <row r="191" ht="12.75">
      <c r="A191" s="226"/>
    </row>
    <row r="192" ht="12.75">
      <c r="A192" s="226"/>
    </row>
    <row r="193" ht="12.75">
      <c r="A193" s="226"/>
    </row>
    <row r="194" ht="12.75">
      <c r="A194" s="226"/>
    </row>
    <row r="195" ht="12.75">
      <c r="A195" s="226"/>
    </row>
    <row r="196" ht="12.75">
      <c r="A196" s="226"/>
    </row>
    <row r="197" ht="12.75">
      <c r="A197" s="226"/>
    </row>
    <row r="198" ht="12.75">
      <c r="A198" s="226"/>
    </row>
    <row r="199" ht="12.75">
      <c r="A199" s="226"/>
    </row>
  </sheetData>
  <mergeCells count="10">
    <mergeCell ref="A43:B43"/>
    <mergeCell ref="A44:B44"/>
    <mergeCell ref="A1:C1"/>
    <mergeCell ref="A8:C8"/>
    <mergeCell ref="A13:B13"/>
    <mergeCell ref="A15:C15"/>
    <mergeCell ref="A41:B41"/>
    <mergeCell ref="A3:C3"/>
    <mergeCell ref="A5:C5"/>
    <mergeCell ref="A6:C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5"/>
  <sheetViews>
    <sheetView workbookViewId="0" topLeftCell="A1">
      <selection activeCell="A3" sqref="A3:I3"/>
    </sheetView>
  </sheetViews>
  <sheetFormatPr defaultColWidth="9.140625" defaultRowHeight="19.5" customHeight="1"/>
  <cols>
    <col min="1" max="1" width="17.421875" style="122" customWidth="1"/>
    <col min="2" max="2" width="13.421875" style="122" customWidth="1"/>
    <col min="3" max="3" width="45.7109375" style="122" customWidth="1"/>
    <col min="4" max="4" width="5.421875" style="122" customWidth="1"/>
    <col min="5" max="5" width="9.421875" style="122" customWidth="1"/>
    <col min="6" max="6" width="13.00390625" style="122" customWidth="1"/>
    <col min="7" max="7" width="11.7109375" style="122" customWidth="1"/>
    <col min="8" max="8" width="12.140625" style="122" customWidth="1"/>
    <col min="9" max="9" width="13.421875" style="122" customWidth="1"/>
    <col min="10" max="10" width="15.57421875" style="122" customWidth="1"/>
    <col min="11" max="11" width="11.28125" style="122" bestFit="1" customWidth="1"/>
    <col min="12" max="16384" width="9.140625" style="122" customWidth="1"/>
  </cols>
  <sheetData>
    <row r="1" ht="19.5" customHeight="1">
      <c r="C1" s="1" t="s">
        <v>412</v>
      </c>
    </row>
    <row r="2" spans="4:9" ht="27" customHeight="1">
      <c r="D2" s="324" t="s">
        <v>107</v>
      </c>
      <c r="E2" s="325"/>
      <c r="F2" s="325"/>
      <c r="G2" s="325"/>
      <c r="H2" s="325"/>
      <c r="I2" s="326"/>
    </row>
    <row r="3" spans="1:9" ht="23.25" customHeight="1">
      <c r="A3" s="327" t="s">
        <v>108</v>
      </c>
      <c r="B3" s="328"/>
      <c r="C3" s="328"/>
      <c r="D3" s="328"/>
      <c r="E3" s="328"/>
      <c r="F3" s="328"/>
      <c r="G3" s="328"/>
      <c r="H3" s="328"/>
      <c r="I3" s="329"/>
    </row>
    <row r="4" ht="16.5" customHeight="1" thickBot="1"/>
    <row r="5" spans="1:10" ht="73.5" customHeight="1" thickBot="1" thickTop="1">
      <c r="A5" s="123" t="s">
        <v>109</v>
      </c>
      <c r="B5" s="124" t="s">
        <v>110</v>
      </c>
      <c r="C5" s="125" t="s">
        <v>111</v>
      </c>
      <c r="D5" s="125" t="s">
        <v>28</v>
      </c>
      <c r="E5" s="125" t="s">
        <v>29</v>
      </c>
      <c r="F5" s="126" t="s">
        <v>112</v>
      </c>
      <c r="G5" s="126" t="s">
        <v>113</v>
      </c>
      <c r="H5" s="126" t="s">
        <v>114</v>
      </c>
      <c r="I5" s="127" t="s">
        <v>115</v>
      </c>
      <c r="J5" s="128"/>
    </row>
    <row r="6" spans="1:12" ht="24" customHeight="1" thickTop="1">
      <c r="A6" s="330" t="s">
        <v>116</v>
      </c>
      <c r="B6" s="333">
        <v>19580.35</v>
      </c>
      <c r="C6" s="167" t="s">
        <v>117</v>
      </c>
      <c r="D6" s="129" t="s">
        <v>80</v>
      </c>
      <c r="E6" s="129" t="s">
        <v>81</v>
      </c>
      <c r="F6" s="129"/>
      <c r="G6" s="129" t="s">
        <v>58</v>
      </c>
      <c r="H6" s="130">
        <f>10000+344</f>
        <v>10344</v>
      </c>
      <c r="I6" s="336">
        <f>SUM(H6:H11)</f>
        <v>19580.35</v>
      </c>
      <c r="J6" s="131"/>
      <c r="L6" s="132"/>
    </row>
    <row r="7" spans="1:10" ht="21.75" customHeight="1">
      <c r="A7" s="331"/>
      <c r="B7" s="334"/>
      <c r="C7" s="133" t="s">
        <v>118</v>
      </c>
      <c r="D7" s="134" t="s">
        <v>52</v>
      </c>
      <c r="E7" s="134" t="s">
        <v>55</v>
      </c>
      <c r="F7" s="134" t="s">
        <v>119</v>
      </c>
      <c r="G7" s="135"/>
      <c r="H7" s="136">
        <f>2000+454</f>
        <v>2454</v>
      </c>
      <c r="I7" s="337"/>
      <c r="J7" s="128"/>
    </row>
    <row r="8" spans="1:10" ht="24" customHeight="1">
      <c r="A8" s="331"/>
      <c r="B8" s="334"/>
      <c r="C8" s="133" t="s">
        <v>118</v>
      </c>
      <c r="D8" s="134" t="s">
        <v>52</v>
      </c>
      <c r="E8" s="134" t="s">
        <v>55</v>
      </c>
      <c r="F8" s="134" t="s">
        <v>120</v>
      </c>
      <c r="G8" s="135"/>
      <c r="H8" s="136">
        <f>2000-454-344</f>
        <v>1202</v>
      </c>
      <c r="I8" s="337"/>
      <c r="J8" s="128"/>
    </row>
    <row r="9" spans="1:10" ht="34.5" customHeight="1">
      <c r="A9" s="331"/>
      <c r="B9" s="334"/>
      <c r="C9" s="133" t="s">
        <v>121</v>
      </c>
      <c r="D9" s="137" t="s">
        <v>97</v>
      </c>
      <c r="E9" s="137" t="s">
        <v>100</v>
      </c>
      <c r="F9" s="134" t="s">
        <v>120</v>
      </c>
      <c r="G9" s="135"/>
      <c r="H9" s="136">
        <v>500</v>
      </c>
      <c r="I9" s="337"/>
      <c r="J9" s="128"/>
    </row>
    <row r="10" spans="1:10" ht="19.5" customHeight="1">
      <c r="A10" s="331"/>
      <c r="B10" s="334"/>
      <c r="C10" s="133" t="s">
        <v>122</v>
      </c>
      <c r="D10" s="134" t="s">
        <v>80</v>
      </c>
      <c r="E10" s="134" t="s">
        <v>81</v>
      </c>
      <c r="F10" s="134" t="s">
        <v>119</v>
      </c>
      <c r="G10" s="135"/>
      <c r="H10" s="136">
        <v>300</v>
      </c>
      <c r="I10" s="337"/>
      <c r="J10" s="128"/>
    </row>
    <row r="11" spans="1:10" ht="28.5" customHeight="1" thickBot="1">
      <c r="A11" s="332"/>
      <c r="B11" s="335"/>
      <c r="C11" s="138" t="s">
        <v>123</v>
      </c>
      <c r="D11" s="139" t="s">
        <v>80</v>
      </c>
      <c r="E11" s="139" t="s">
        <v>81</v>
      </c>
      <c r="F11" s="134" t="s">
        <v>119</v>
      </c>
      <c r="G11" s="140"/>
      <c r="H11" s="141">
        <v>4780.35</v>
      </c>
      <c r="I11" s="338"/>
      <c r="J11" s="128"/>
    </row>
    <row r="12" spans="1:10" ht="23.25" customHeight="1">
      <c r="A12" s="339" t="s">
        <v>124</v>
      </c>
      <c r="B12" s="341">
        <v>10327.85</v>
      </c>
      <c r="C12" s="151" t="s">
        <v>125</v>
      </c>
      <c r="D12" s="144" t="s">
        <v>80</v>
      </c>
      <c r="E12" s="144" t="s">
        <v>81</v>
      </c>
      <c r="F12" s="145" t="s">
        <v>126</v>
      </c>
      <c r="G12" s="145"/>
      <c r="H12" s="146">
        <f>3327.85+720</f>
        <v>4047.85</v>
      </c>
      <c r="I12" s="343">
        <f>H12+H13</f>
        <v>10327.85</v>
      </c>
      <c r="J12" s="128"/>
    </row>
    <row r="13" spans="1:10" ht="19.5" customHeight="1" thickBot="1">
      <c r="A13" s="340"/>
      <c r="B13" s="342"/>
      <c r="C13" s="177" t="s">
        <v>127</v>
      </c>
      <c r="D13" s="134" t="s">
        <v>80</v>
      </c>
      <c r="E13" s="134" t="s">
        <v>81</v>
      </c>
      <c r="F13" s="139" t="s">
        <v>126</v>
      </c>
      <c r="G13" s="149"/>
      <c r="H13" s="146">
        <f>7000-720</f>
        <v>6280</v>
      </c>
      <c r="I13" s="344"/>
      <c r="J13" s="128"/>
    </row>
    <row r="14" spans="1:10" ht="32.25" customHeight="1">
      <c r="A14" s="345" t="s">
        <v>128</v>
      </c>
      <c r="B14" s="346">
        <v>14539.64</v>
      </c>
      <c r="C14" s="151" t="s">
        <v>129</v>
      </c>
      <c r="D14" s="145" t="s">
        <v>97</v>
      </c>
      <c r="E14" s="145" t="s">
        <v>100</v>
      </c>
      <c r="F14" s="152"/>
      <c r="G14" s="145" t="s">
        <v>40</v>
      </c>
      <c r="H14" s="153">
        <v>10439.64</v>
      </c>
      <c r="I14" s="348">
        <f>SUM(H14:H18)</f>
        <v>14539.64</v>
      </c>
      <c r="J14" s="128"/>
    </row>
    <row r="15" spans="1:10" ht="30" customHeight="1">
      <c r="A15" s="340"/>
      <c r="B15" s="347"/>
      <c r="C15" s="133" t="s">
        <v>130</v>
      </c>
      <c r="D15" s="134" t="s">
        <v>131</v>
      </c>
      <c r="E15" s="134" t="s">
        <v>132</v>
      </c>
      <c r="F15" s="134" t="s">
        <v>119</v>
      </c>
      <c r="G15" s="134"/>
      <c r="H15" s="136">
        <v>300</v>
      </c>
      <c r="I15" s="349"/>
      <c r="J15" s="128"/>
    </row>
    <row r="16" spans="1:10" ht="33.75" customHeight="1">
      <c r="A16" s="340"/>
      <c r="B16" s="347"/>
      <c r="C16" s="133" t="s">
        <v>133</v>
      </c>
      <c r="D16" s="134" t="s">
        <v>80</v>
      </c>
      <c r="E16" s="134" t="s">
        <v>81</v>
      </c>
      <c r="F16" s="134" t="s">
        <v>119</v>
      </c>
      <c r="G16" s="134"/>
      <c r="H16" s="136">
        <v>300</v>
      </c>
      <c r="I16" s="349"/>
      <c r="J16" s="128"/>
    </row>
    <row r="17" spans="1:10" ht="26.25" customHeight="1">
      <c r="A17" s="340"/>
      <c r="B17" s="347"/>
      <c r="C17" s="133" t="s">
        <v>134</v>
      </c>
      <c r="D17" s="134" t="s">
        <v>97</v>
      </c>
      <c r="E17" s="134" t="s">
        <v>100</v>
      </c>
      <c r="F17" s="134" t="s">
        <v>120</v>
      </c>
      <c r="G17" s="134"/>
      <c r="H17" s="136">
        <v>3000</v>
      </c>
      <c r="I17" s="349"/>
      <c r="J17" s="128"/>
    </row>
    <row r="18" spans="1:10" ht="28.5" customHeight="1" thickBot="1">
      <c r="A18" s="332"/>
      <c r="B18" s="335"/>
      <c r="C18" s="138" t="s">
        <v>135</v>
      </c>
      <c r="D18" s="154" t="s">
        <v>97</v>
      </c>
      <c r="E18" s="154" t="s">
        <v>100</v>
      </c>
      <c r="F18" s="154" t="s">
        <v>119</v>
      </c>
      <c r="G18" s="140"/>
      <c r="H18" s="141">
        <v>500</v>
      </c>
      <c r="I18" s="350"/>
      <c r="J18" s="128"/>
    </row>
    <row r="19" spans="1:10" ht="21" customHeight="1" thickBot="1">
      <c r="A19" s="147" t="s">
        <v>136</v>
      </c>
      <c r="B19" s="155">
        <v>8423.58</v>
      </c>
      <c r="C19" s="156" t="s">
        <v>137</v>
      </c>
      <c r="D19" s="157" t="s">
        <v>80</v>
      </c>
      <c r="E19" s="157" t="s">
        <v>81</v>
      </c>
      <c r="F19" s="157" t="s">
        <v>126</v>
      </c>
      <c r="G19" s="158"/>
      <c r="H19" s="148">
        <v>8423.58</v>
      </c>
      <c r="I19" s="150">
        <f>H19</f>
        <v>8423.58</v>
      </c>
      <c r="J19" s="128"/>
    </row>
    <row r="20" spans="1:10" ht="27" customHeight="1" thickBot="1">
      <c r="A20" s="160" t="s">
        <v>138</v>
      </c>
      <c r="B20" s="161">
        <v>8782.03</v>
      </c>
      <c r="C20" s="162" t="s">
        <v>137</v>
      </c>
      <c r="D20" s="163" t="s">
        <v>80</v>
      </c>
      <c r="E20" s="163" t="s">
        <v>81</v>
      </c>
      <c r="F20" s="163" t="s">
        <v>126</v>
      </c>
      <c r="G20" s="164"/>
      <c r="H20" s="165">
        <v>8782.03</v>
      </c>
      <c r="I20" s="166">
        <f>SUM(H20:H20)</f>
        <v>8782.03</v>
      </c>
      <c r="J20" s="128"/>
    </row>
    <row r="21" spans="1:10" ht="22.5" customHeight="1" thickTop="1">
      <c r="A21" s="351" t="s">
        <v>139</v>
      </c>
      <c r="B21" s="353">
        <v>20902.14</v>
      </c>
      <c r="C21" s="167" t="s">
        <v>140</v>
      </c>
      <c r="D21" s="129" t="s">
        <v>80</v>
      </c>
      <c r="E21" s="129" t="s">
        <v>81</v>
      </c>
      <c r="F21" s="168"/>
      <c r="G21" s="129" t="s">
        <v>40</v>
      </c>
      <c r="H21" s="130">
        <v>3900</v>
      </c>
      <c r="I21" s="355">
        <f>SUM(H21:H30)</f>
        <v>20902.14</v>
      </c>
      <c r="J21" s="128"/>
    </row>
    <row r="22" spans="1:10" ht="19.5" customHeight="1">
      <c r="A22" s="340"/>
      <c r="B22" s="342"/>
      <c r="C22" s="133" t="s">
        <v>127</v>
      </c>
      <c r="D22" s="134" t="s">
        <v>80</v>
      </c>
      <c r="E22" s="134" t="s">
        <v>81</v>
      </c>
      <c r="F22" s="134" t="s">
        <v>126</v>
      </c>
      <c r="G22" s="135"/>
      <c r="H22" s="136">
        <v>700</v>
      </c>
      <c r="I22" s="356"/>
      <c r="J22" s="128"/>
    </row>
    <row r="23" spans="1:10" ht="22.5" customHeight="1">
      <c r="A23" s="340"/>
      <c r="B23" s="342"/>
      <c r="C23" s="133" t="s">
        <v>141</v>
      </c>
      <c r="D23" s="134" t="s">
        <v>131</v>
      </c>
      <c r="E23" s="134" t="s">
        <v>132</v>
      </c>
      <c r="F23" s="134" t="s">
        <v>119</v>
      </c>
      <c r="G23" s="135"/>
      <c r="H23" s="136">
        <v>3000</v>
      </c>
      <c r="I23" s="356"/>
      <c r="J23" s="128"/>
    </row>
    <row r="24" spans="1:10" ht="23.25" customHeight="1">
      <c r="A24" s="340"/>
      <c r="B24" s="342"/>
      <c r="C24" s="133" t="s">
        <v>142</v>
      </c>
      <c r="D24" s="134" t="s">
        <v>97</v>
      </c>
      <c r="E24" s="134" t="s">
        <v>100</v>
      </c>
      <c r="F24" s="134" t="s">
        <v>119</v>
      </c>
      <c r="G24" s="135"/>
      <c r="H24" s="136">
        <v>2000</v>
      </c>
      <c r="I24" s="356"/>
      <c r="J24" s="128"/>
    </row>
    <row r="25" spans="1:10" ht="21" customHeight="1">
      <c r="A25" s="340"/>
      <c r="B25" s="342"/>
      <c r="C25" s="133" t="s">
        <v>118</v>
      </c>
      <c r="D25" s="134" t="s">
        <v>52</v>
      </c>
      <c r="E25" s="134" t="s">
        <v>55</v>
      </c>
      <c r="F25" s="134" t="s">
        <v>119</v>
      </c>
      <c r="G25" s="135"/>
      <c r="H25" s="136">
        <f>2400+641</f>
        <v>3041</v>
      </c>
      <c r="I25" s="356"/>
      <c r="J25" s="128"/>
    </row>
    <row r="26" spans="1:10" ht="19.5" customHeight="1">
      <c r="A26" s="340"/>
      <c r="B26" s="342"/>
      <c r="C26" s="133" t="s">
        <v>118</v>
      </c>
      <c r="D26" s="134" t="s">
        <v>52</v>
      </c>
      <c r="E26" s="134" t="s">
        <v>55</v>
      </c>
      <c r="F26" s="134" t="s">
        <v>120</v>
      </c>
      <c r="G26" s="135"/>
      <c r="H26" s="136">
        <f>2400-641</f>
        <v>1759</v>
      </c>
      <c r="I26" s="356"/>
      <c r="J26" s="128"/>
    </row>
    <row r="27" spans="1:10" ht="27.75" customHeight="1">
      <c r="A27" s="340"/>
      <c r="B27" s="342"/>
      <c r="C27" s="133" t="s">
        <v>143</v>
      </c>
      <c r="D27" s="134" t="s">
        <v>80</v>
      </c>
      <c r="E27" s="134" t="s">
        <v>81</v>
      </c>
      <c r="F27" s="134" t="s">
        <v>119</v>
      </c>
      <c r="G27" s="135"/>
      <c r="H27" s="136">
        <v>2500</v>
      </c>
      <c r="I27" s="356"/>
      <c r="J27" s="128"/>
    </row>
    <row r="28" spans="1:10" ht="19.5" customHeight="1">
      <c r="A28" s="340"/>
      <c r="B28" s="342"/>
      <c r="C28" s="133" t="s">
        <v>144</v>
      </c>
      <c r="D28" s="134" t="s">
        <v>97</v>
      </c>
      <c r="E28" s="134" t="s">
        <v>100</v>
      </c>
      <c r="F28" s="134" t="s">
        <v>120</v>
      </c>
      <c r="G28" s="135"/>
      <c r="H28" s="136">
        <v>1000</v>
      </c>
      <c r="I28" s="356"/>
      <c r="J28" s="128"/>
    </row>
    <row r="29" spans="1:10" ht="18.75" customHeight="1">
      <c r="A29" s="340"/>
      <c r="B29" s="342"/>
      <c r="C29" s="133" t="s">
        <v>145</v>
      </c>
      <c r="D29" s="134" t="s">
        <v>97</v>
      </c>
      <c r="E29" s="134" t="s">
        <v>100</v>
      </c>
      <c r="F29" s="134" t="s">
        <v>119</v>
      </c>
      <c r="G29" s="135"/>
      <c r="H29" s="136">
        <v>200</v>
      </c>
      <c r="I29" s="356"/>
      <c r="J29" s="128"/>
    </row>
    <row r="30" spans="1:10" ht="16.5" customHeight="1" thickBot="1">
      <c r="A30" s="352"/>
      <c r="B30" s="354"/>
      <c r="C30" s="138" t="s">
        <v>137</v>
      </c>
      <c r="D30" s="154" t="s">
        <v>80</v>
      </c>
      <c r="E30" s="154" t="s">
        <v>81</v>
      </c>
      <c r="F30" s="154" t="s">
        <v>126</v>
      </c>
      <c r="G30" s="154"/>
      <c r="H30" s="141">
        <v>2802.14</v>
      </c>
      <c r="I30" s="357"/>
      <c r="J30" s="128"/>
    </row>
    <row r="31" spans="1:10" ht="16.5" customHeight="1" thickBot="1">
      <c r="A31" s="169" t="s">
        <v>146</v>
      </c>
      <c r="B31" s="170">
        <v>8423.58</v>
      </c>
      <c r="C31" s="171" t="s">
        <v>147</v>
      </c>
      <c r="D31" s="172" t="s">
        <v>80</v>
      </c>
      <c r="E31" s="172" t="s">
        <v>81</v>
      </c>
      <c r="F31" s="173" t="s">
        <v>126</v>
      </c>
      <c r="G31" s="174"/>
      <c r="H31" s="175">
        <v>8423.58</v>
      </c>
      <c r="I31" s="176">
        <f>H31</f>
        <v>8423.58</v>
      </c>
      <c r="J31" s="128"/>
    </row>
    <row r="32" spans="1:10" ht="19.5" customHeight="1">
      <c r="A32" s="358" t="s">
        <v>148</v>
      </c>
      <c r="B32" s="359">
        <v>10439.87</v>
      </c>
      <c r="C32" s="177" t="s">
        <v>149</v>
      </c>
      <c r="D32" s="139" t="s">
        <v>80</v>
      </c>
      <c r="E32" s="139" t="s">
        <v>81</v>
      </c>
      <c r="F32" s="139" t="s">
        <v>119</v>
      </c>
      <c r="G32" s="149"/>
      <c r="H32" s="146">
        <v>1500</v>
      </c>
      <c r="I32" s="360">
        <f>SUM(H32:H34)</f>
        <v>10439.869999999999</v>
      </c>
      <c r="J32" s="128"/>
    </row>
    <row r="33" spans="1:10" ht="24.75" customHeight="1">
      <c r="A33" s="340"/>
      <c r="B33" s="347"/>
      <c r="C33" s="156" t="s">
        <v>150</v>
      </c>
      <c r="D33" s="157" t="s">
        <v>97</v>
      </c>
      <c r="E33" s="157" t="s">
        <v>100</v>
      </c>
      <c r="F33" s="157" t="s">
        <v>119</v>
      </c>
      <c r="G33" s="158"/>
      <c r="H33" s="148">
        <v>1500</v>
      </c>
      <c r="I33" s="361"/>
      <c r="J33" s="128"/>
    </row>
    <row r="34" spans="1:10" ht="17.25" customHeight="1" thickBot="1">
      <c r="A34" s="332"/>
      <c r="B34" s="335"/>
      <c r="C34" s="138" t="s">
        <v>151</v>
      </c>
      <c r="D34" s="154" t="s">
        <v>80</v>
      </c>
      <c r="E34" s="154" t="s">
        <v>81</v>
      </c>
      <c r="F34" s="140"/>
      <c r="G34" s="154" t="s">
        <v>40</v>
      </c>
      <c r="H34" s="141">
        <v>7439.87</v>
      </c>
      <c r="I34" s="362"/>
      <c r="J34" s="128"/>
    </row>
    <row r="35" spans="1:10" ht="17.25" customHeight="1" thickBot="1">
      <c r="A35" s="142" t="s">
        <v>152</v>
      </c>
      <c r="B35" s="179">
        <v>8804.44</v>
      </c>
      <c r="C35" s="138" t="s">
        <v>153</v>
      </c>
      <c r="D35" s="145" t="s">
        <v>80</v>
      </c>
      <c r="E35" s="145" t="s">
        <v>81</v>
      </c>
      <c r="F35" s="180" t="s">
        <v>126</v>
      </c>
      <c r="G35" s="145"/>
      <c r="H35" s="153">
        <v>8804.44</v>
      </c>
      <c r="I35" s="181">
        <f>SUM(H35:H35)</f>
        <v>8804.44</v>
      </c>
      <c r="J35" s="128"/>
    </row>
    <row r="36" spans="1:10" ht="21.75" customHeight="1">
      <c r="A36" s="339" t="s">
        <v>154</v>
      </c>
      <c r="B36" s="341">
        <v>10484.67</v>
      </c>
      <c r="C36" s="182" t="s">
        <v>155</v>
      </c>
      <c r="D36" s="144" t="s">
        <v>80</v>
      </c>
      <c r="E36" s="144" t="s">
        <v>81</v>
      </c>
      <c r="F36" s="144" t="s">
        <v>126</v>
      </c>
      <c r="G36" s="183"/>
      <c r="H36" s="143">
        <v>6000</v>
      </c>
      <c r="I36" s="343">
        <f>SUM(H36:H39)</f>
        <v>10484.67</v>
      </c>
      <c r="J36" s="128"/>
    </row>
    <row r="37" spans="1:10" ht="25.5" customHeight="1">
      <c r="A37" s="340"/>
      <c r="B37" s="342"/>
      <c r="C37" s="133" t="s">
        <v>149</v>
      </c>
      <c r="D37" s="137" t="s">
        <v>80</v>
      </c>
      <c r="E37" s="137" t="s">
        <v>81</v>
      </c>
      <c r="F37" s="137" t="s">
        <v>119</v>
      </c>
      <c r="G37" s="184"/>
      <c r="H37" s="185">
        <v>2484.67</v>
      </c>
      <c r="I37" s="344"/>
      <c r="J37" s="128"/>
    </row>
    <row r="38" spans="1:10" ht="22.5" customHeight="1">
      <c r="A38" s="340"/>
      <c r="B38" s="342"/>
      <c r="C38" s="133" t="s">
        <v>156</v>
      </c>
      <c r="D38" s="134" t="s">
        <v>52</v>
      </c>
      <c r="E38" s="134" t="s">
        <v>55</v>
      </c>
      <c r="F38" s="134" t="s">
        <v>119</v>
      </c>
      <c r="G38" s="184"/>
      <c r="H38" s="186">
        <f>1000+224</f>
        <v>1224</v>
      </c>
      <c r="I38" s="344"/>
      <c r="J38" s="128"/>
    </row>
    <row r="39" spans="1:10" ht="22.5" customHeight="1" thickBot="1">
      <c r="A39" s="340"/>
      <c r="B39" s="342"/>
      <c r="C39" s="187" t="s">
        <v>156</v>
      </c>
      <c r="D39" s="137" t="s">
        <v>52</v>
      </c>
      <c r="E39" s="137" t="s">
        <v>55</v>
      </c>
      <c r="F39" s="137" t="s">
        <v>120</v>
      </c>
      <c r="G39" s="184"/>
      <c r="H39" s="186">
        <f>1000-224</f>
        <v>776</v>
      </c>
      <c r="I39" s="344"/>
      <c r="J39" s="128"/>
    </row>
    <row r="40" spans="1:10" ht="23.25" customHeight="1">
      <c r="A40" s="345" t="s">
        <v>157</v>
      </c>
      <c r="B40" s="346">
        <v>14046.77</v>
      </c>
      <c r="C40" s="151" t="s">
        <v>156</v>
      </c>
      <c r="D40" s="145" t="s">
        <v>52</v>
      </c>
      <c r="E40" s="145" t="s">
        <v>55</v>
      </c>
      <c r="F40" s="145" t="s">
        <v>119</v>
      </c>
      <c r="G40" s="152"/>
      <c r="H40" s="153">
        <f>1500+319</f>
        <v>1819</v>
      </c>
      <c r="I40" s="348">
        <f>SUM(H40:H42)</f>
        <v>14046.77</v>
      </c>
      <c r="J40" s="128"/>
    </row>
    <row r="41" spans="1:10" ht="24.75" customHeight="1">
      <c r="A41" s="331"/>
      <c r="B41" s="334"/>
      <c r="C41" s="133" t="s">
        <v>156</v>
      </c>
      <c r="D41" s="134" t="s">
        <v>52</v>
      </c>
      <c r="E41" s="134" t="s">
        <v>55</v>
      </c>
      <c r="F41" s="134" t="s">
        <v>120</v>
      </c>
      <c r="G41" s="135"/>
      <c r="H41" s="136">
        <f>1500-319</f>
        <v>1181</v>
      </c>
      <c r="I41" s="365"/>
      <c r="J41" s="128"/>
    </row>
    <row r="42" spans="1:10" ht="24" customHeight="1" thickBot="1">
      <c r="A42" s="363"/>
      <c r="B42" s="364"/>
      <c r="C42" s="188" t="s">
        <v>158</v>
      </c>
      <c r="D42" s="189" t="s">
        <v>80</v>
      </c>
      <c r="E42" s="189" t="s">
        <v>81</v>
      </c>
      <c r="F42" s="189" t="s">
        <v>126</v>
      </c>
      <c r="G42" s="189"/>
      <c r="H42" s="190">
        <v>11046.77</v>
      </c>
      <c r="I42" s="366"/>
      <c r="J42" s="128"/>
    </row>
    <row r="43" spans="1:10" ht="15.75" customHeight="1" thickTop="1">
      <c r="A43" s="367" t="s">
        <v>159</v>
      </c>
      <c r="B43" s="368">
        <v>17116.01</v>
      </c>
      <c r="C43" s="167" t="s">
        <v>156</v>
      </c>
      <c r="D43" s="129" t="s">
        <v>52</v>
      </c>
      <c r="E43" s="129" t="s">
        <v>55</v>
      </c>
      <c r="F43" s="129" t="s">
        <v>119</v>
      </c>
      <c r="G43" s="168"/>
      <c r="H43" s="130">
        <v>2000</v>
      </c>
      <c r="I43" s="369">
        <f>SUM(H43:H49)</f>
        <v>17116.010000000002</v>
      </c>
      <c r="J43" s="128"/>
    </row>
    <row r="44" spans="1:10" ht="19.5" customHeight="1">
      <c r="A44" s="331"/>
      <c r="B44" s="334"/>
      <c r="C44" s="133" t="s">
        <v>156</v>
      </c>
      <c r="D44" s="134" t="s">
        <v>52</v>
      </c>
      <c r="E44" s="134" t="s">
        <v>55</v>
      </c>
      <c r="F44" s="134" t="s">
        <v>120</v>
      </c>
      <c r="G44" s="191"/>
      <c r="H44" s="136">
        <v>1500</v>
      </c>
      <c r="I44" s="365"/>
      <c r="J44" s="128"/>
    </row>
    <row r="45" spans="1:10" ht="19.5" customHeight="1">
      <c r="A45" s="331"/>
      <c r="B45" s="334"/>
      <c r="C45" s="177" t="s">
        <v>79</v>
      </c>
      <c r="D45" s="134" t="s">
        <v>77</v>
      </c>
      <c r="E45" s="134" t="s">
        <v>78</v>
      </c>
      <c r="F45" s="134"/>
      <c r="G45" s="191" t="s">
        <v>58</v>
      </c>
      <c r="H45" s="136">
        <v>3359</v>
      </c>
      <c r="I45" s="365"/>
      <c r="J45" s="128"/>
    </row>
    <row r="46" spans="1:10" ht="17.25" customHeight="1">
      <c r="A46" s="331"/>
      <c r="B46" s="334"/>
      <c r="C46" s="133" t="s">
        <v>160</v>
      </c>
      <c r="D46" s="134" t="s">
        <v>97</v>
      </c>
      <c r="E46" s="134" t="s">
        <v>100</v>
      </c>
      <c r="F46" s="134" t="s">
        <v>119</v>
      </c>
      <c r="G46" s="191"/>
      <c r="H46" s="136">
        <v>1500</v>
      </c>
      <c r="I46" s="365"/>
      <c r="J46" s="128"/>
    </row>
    <row r="47" spans="1:10" ht="16.5" customHeight="1">
      <c r="A47" s="331"/>
      <c r="B47" s="334"/>
      <c r="C47" s="133" t="s">
        <v>161</v>
      </c>
      <c r="D47" s="134" t="s">
        <v>77</v>
      </c>
      <c r="E47" s="134" t="s">
        <v>162</v>
      </c>
      <c r="F47" s="134" t="s">
        <v>119</v>
      </c>
      <c r="G47" s="191"/>
      <c r="H47" s="136">
        <v>2141</v>
      </c>
      <c r="I47" s="365"/>
      <c r="J47" s="128"/>
    </row>
    <row r="48" spans="1:10" ht="27" customHeight="1">
      <c r="A48" s="331"/>
      <c r="B48" s="334"/>
      <c r="C48" s="133" t="s">
        <v>163</v>
      </c>
      <c r="D48" s="134" t="s">
        <v>97</v>
      </c>
      <c r="E48" s="134" t="s">
        <v>100</v>
      </c>
      <c r="F48" s="134" t="s">
        <v>119</v>
      </c>
      <c r="G48" s="135"/>
      <c r="H48" s="136">
        <v>1000</v>
      </c>
      <c r="I48" s="365"/>
      <c r="J48" s="128"/>
    </row>
    <row r="49" spans="1:10" ht="25.5" customHeight="1" thickBot="1">
      <c r="A49" s="332"/>
      <c r="B49" s="335"/>
      <c r="C49" s="138" t="s">
        <v>164</v>
      </c>
      <c r="D49" s="154" t="s">
        <v>80</v>
      </c>
      <c r="E49" s="154" t="s">
        <v>81</v>
      </c>
      <c r="F49" s="154"/>
      <c r="G49" s="154" t="s">
        <v>40</v>
      </c>
      <c r="H49" s="141">
        <v>5616.01</v>
      </c>
      <c r="I49" s="350"/>
      <c r="J49" s="128"/>
    </row>
    <row r="50" spans="1:10" ht="15.75" customHeight="1">
      <c r="A50" s="339" t="s">
        <v>165</v>
      </c>
      <c r="B50" s="341">
        <v>17877.71</v>
      </c>
      <c r="C50" s="151" t="s">
        <v>166</v>
      </c>
      <c r="D50" s="145" t="s">
        <v>80</v>
      </c>
      <c r="E50" s="145" t="s">
        <v>81</v>
      </c>
      <c r="F50" s="145" t="s">
        <v>126</v>
      </c>
      <c r="G50" s="145"/>
      <c r="H50" s="153">
        <v>8000</v>
      </c>
      <c r="I50" s="343">
        <f>SUM(H50:H53)</f>
        <v>17877.71</v>
      </c>
      <c r="J50" s="128"/>
    </row>
    <row r="51" spans="1:10" ht="15.75" customHeight="1">
      <c r="A51" s="340"/>
      <c r="B51" s="342"/>
      <c r="C51" s="133" t="s">
        <v>118</v>
      </c>
      <c r="D51" s="134" t="s">
        <v>52</v>
      </c>
      <c r="E51" s="134" t="s">
        <v>55</v>
      </c>
      <c r="F51" s="134" t="s">
        <v>119</v>
      </c>
      <c r="G51" s="134"/>
      <c r="H51" s="136">
        <f>1477.71+321</f>
        <v>1798.71</v>
      </c>
      <c r="I51" s="344"/>
      <c r="J51" s="128"/>
    </row>
    <row r="52" spans="1:10" ht="15.75" customHeight="1">
      <c r="A52" s="340"/>
      <c r="B52" s="342"/>
      <c r="C52" s="133" t="s">
        <v>118</v>
      </c>
      <c r="D52" s="134" t="s">
        <v>52</v>
      </c>
      <c r="E52" s="134" t="s">
        <v>55</v>
      </c>
      <c r="F52" s="134" t="s">
        <v>120</v>
      </c>
      <c r="G52" s="134"/>
      <c r="H52" s="136">
        <f>1400-321</f>
        <v>1079</v>
      </c>
      <c r="I52" s="344"/>
      <c r="J52" s="128"/>
    </row>
    <row r="53" spans="1:10" ht="15.75" customHeight="1" thickBot="1">
      <c r="A53" s="352"/>
      <c r="B53" s="354"/>
      <c r="C53" s="138" t="s">
        <v>167</v>
      </c>
      <c r="D53" s="154" t="s">
        <v>80</v>
      </c>
      <c r="E53" s="154" t="s">
        <v>81</v>
      </c>
      <c r="F53" s="154"/>
      <c r="G53" s="154" t="s">
        <v>58</v>
      </c>
      <c r="H53" s="141">
        <v>7000</v>
      </c>
      <c r="I53" s="370"/>
      <c r="J53" s="128"/>
    </row>
    <row r="54" spans="1:10" ht="15.75" customHeight="1">
      <c r="A54" s="339" t="s">
        <v>168</v>
      </c>
      <c r="B54" s="371">
        <v>7460.25</v>
      </c>
      <c r="C54" s="151" t="s">
        <v>169</v>
      </c>
      <c r="D54" s="192" t="s">
        <v>97</v>
      </c>
      <c r="E54" s="192" t="s">
        <v>100</v>
      </c>
      <c r="F54" s="192"/>
      <c r="G54" s="192" t="s">
        <v>58</v>
      </c>
      <c r="H54" s="153">
        <f>5500+960</f>
        <v>6460</v>
      </c>
      <c r="I54" s="373">
        <f>SUM(H54:H56)</f>
        <v>7460.25</v>
      </c>
      <c r="J54" s="128"/>
    </row>
    <row r="55" spans="1:10" ht="15.75" customHeight="1">
      <c r="A55" s="340"/>
      <c r="B55" s="347"/>
      <c r="C55" s="133" t="s">
        <v>170</v>
      </c>
      <c r="D55" s="139" t="s">
        <v>97</v>
      </c>
      <c r="E55" s="139" t="s">
        <v>100</v>
      </c>
      <c r="F55" s="139" t="s">
        <v>119</v>
      </c>
      <c r="G55" s="139"/>
      <c r="H55" s="146">
        <v>1000</v>
      </c>
      <c r="I55" s="349"/>
      <c r="J55" s="128"/>
    </row>
    <row r="56" spans="1:10" ht="15.75" customHeight="1" thickBot="1">
      <c r="A56" s="352"/>
      <c r="B56" s="372"/>
      <c r="C56" s="156" t="s">
        <v>171</v>
      </c>
      <c r="D56" s="134" t="s">
        <v>97</v>
      </c>
      <c r="E56" s="134" t="s">
        <v>100</v>
      </c>
      <c r="F56" s="134" t="s">
        <v>119</v>
      </c>
      <c r="G56" s="134"/>
      <c r="H56" s="136">
        <v>0.25</v>
      </c>
      <c r="I56" s="374"/>
      <c r="J56" s="128"/>
    </row>
    <row r="57" spans="1:10" ht="26.25" customHeight="1">
      <c r="A57" s="345" t="s">
        <v>172</v>
      </c>
      <c r="B57" s="375">
        <v>8311.57</v>
      </c>
      <c r="C57" s="151" t="s">
        <v>173</v>
      </c>
      <c r="D57" s="145" t="s">
        <v>97</v>
      </c>
      <c r="E57" s="145" t="s">
        <v>100</v>
      </c>
      <c r="F57" s="145" t="s">
        <v>126</v>
      </c>
      <c r="G57" s="152"/>
      <c r="H57" s="153">
        <v>2311.57</v>
      </c>
      <c r="I57" s="377">
        <f>H57+H58</f>
        <v>8311.57</v>
      </c>
      <c r="J57" s="128"/>
    </row>
    <row r="58" spans="1:10" ht="24" customHeight="1" thickBot="1">
      <c r="A58" s="332"/>
      <c r="B58" s="376"/>
      <c r="C58" s="138" t="s">
        <v>174</v>
      </c>
      <c r="D58" s="154" t="s">
        <v>77</v>
      </c>
      <c r="E58" s="154" t="s">
        <v>78</v>
      </c>
      <c r="F58" s="154"/>
      <c r="G58" s="193" t="s">
        <v>58</v>
      </c>
      <c r="H58" s="141">
        <v>6000</v>
      </c>
      <c r="I58" s="338"/>
      <c r="J58" s="128"/>
    </row>
    <row r="59" spans="1:10" ht="13.5" customHeight="1">
      <c r="A59" s="345" t="s">
        <v>175</v>
      </c>
      <c r="B59" s="346">
        <v>16779.96</v>
      </c>
      <c r="C59" s="151" t="s">
        <v>176</v>
      </c>
      <c r="D59" s="137" t="s">
        <v>80</v>
      </c>
      <c r="E59" s="137" t="s">
        <v>81</v>
      </c>
      <c r="F59" s="180"/>
      <c r="G59" s="180" t="s">
        <v>58</v>
      </c>
      <c r="H59" s="196">
        <v>6000</v>
      </c>
      <c r="I59" s="377">
        <f>SUM(H59:H61)</f>
        <v>16779.96</v>
      </c>
      <c r="J59" s="128"/>
    </row>
    <row r="60" spans="1:10" ht="15.75" customHeight="1">
      <c r="A60" s="331"/>
      <c r="B60" s="334"/>
      <c r="C60" s="133" t="s">
        <v>177</v>
      </c>
      <c r="D60" s="134" t="s">
        <v>72</v>
      </c>
      <c r="E60" s="134" t="s">
        <v>75</v>
      </c>
      <c r="F60" s="134" t="s">
        <v>126</v>
      </c>
      <c r="G60" s="135"/>
      <c r="H60" s="136">
        <v>3000</v>
      </c>
      <c r="I60" s="337"/>
      <c r="J60" s="128"/>
    </row>
    <row r="61" spans="1:10" ht="15.75" customHeight="1" thickBot="1">
      <c r="A61" s="378"/>
      <c r="B61" s="379"/>
      <c r="C61" s="187" t="s">
        <v>137</v>
      </c>
      <c r="D61" s="137" t="s">
        <v>80</v>
      </c>
      <c r="E61" s="137" t="s">
        <v>81</v>
      </c>
      <c r="F61" s="137" t="s">
        <v>126</v>
      </c>
      <c r="G61" s="184"/>
      <c r="H61" s="186">
        <v>7779.96</v>
      </c>
      <c r="I61" s="380"/>
      <c r="J61" s="128"/>
    </row>
    <row r="62" spans="1:10" ht="14.25" customHeight="1">
      <c r="A62" s="345" t="s">
        <v>178</v>
      </c>
      <c r="B62" s="346">
        <f>5700+2000+3000+1500+2000+386.47+3000</f>
        <v>17586.47</v>
      </c>
      <c r="C62" s="151" t="s">
        <v>137</v>
      </c>
      <c r="D62" s="145" t="s">
        <v>80</v>
      </c>
      <c r="E62" s="145" t="s">
        <v>81</v>
      </c>
      <c r="F62" s="145" t="s">
        <v>126</v>
      </c>
      <c r="G62" s="152"/>
      <c r="H62" s="153">
        <f>5700+700</f>
        <v>6400</v>
      </c>
      <c r="I62" s="348">
        <f>SUM(H62:H69)</f>
        <v>17586.47</v>
      </c>
      <c r="J62" s="128"/>
    </row>
    <row r="63" spans="1:10" ht="15" customHeight="1">
      <c r="A63" s="358"/>
      <c r="B63" s="359"/>
      <c r="C63" s="177" t="s">
        <v>179</v>
      </c>
      <c r="D63" s="139" t="s">
        <v>52</v>
      </c>
      <c r="E63" s="139" t="s">
        <v>55</v>
      </c>
      <c r="F63" s="139" t="s">
        <v>120</v>
      </c>
      <c r="G63" s="149"/>
      <c r="H63" s="146">
        <f>2000+727</f>
        <v>2727</v>
      </c>
      <c r="I63" s="381"/>
      <c r="J63" s="128"/>
    </row>
    <row r="64" spans="1:10" ht="19.5" customHeight="1">
      <c r="A64" s="358"/>
      <c r="B64" s="359"/>
      <c r="C64" s="177" t="s">
        <v>180</v>
      </c>
      <c r="D64" s="139" t="s">
        <v>77</v>
      </c>
      <c r="E64" s="139" t="s">
        <v>78</v>
      </c>
      <c r="F64" s="139"/>
      <c r="G64" s="139" t="s">
        <v>58</v>
      </c>
      <c r="H64" s="146">
        <f>3000+17</f>
        <v>3017</v>
      </c>
      <c r="I64" s="381"/>
      <c r="J64" s="128"/>
    </row>
    <row r="65" spans="1:10" ht="12.75" customHeight="1">
      <c r="A65" s="358"/>
      <c r="B65" s="359"/>
      <c r="C65" s="177" t="s">
        <v>181</v>
      </c>
      <c r="D65" s="139" t="s">
        <v>52</v>
      </c>
      <c r="E65" s="139" t="s">
        <v>55</v>
      </c>
      <c r="F65" s="139" t="s">
        <v>119</v>
      </c>
      <c r="G65" s="149"/>
      <c r="H65" s="146">
        <f>800-727-17</f>
        <v>56</v>
      </c>
      <c r="I65" s="381"/>
      <c r="J65" s="128"/>
    </row>
    <row r="66" spans="1:10" ht="16.5" customHeight="1">
      <c r="A66" s="358"/>
      <c r="B66" s="359"/>
      <c r="C66" s="177" t="s">
        <v>181</v>
      </c>
      <c r="D66" s="139" t="s">
        <v>52</v>
      </c>
      <c r="E66" s="139" t="s">
        <v>55</v>
      </c>
      <c r="F66" s="139" t="s">
        <v>120</v>
      </c>
      <c r="G66" s="149"/>
      <c r="H66" s="146">
        <f>700-700</f>
        <v>0</v>
      </c>
      <c r="I66" s="381"/>
      <c r="J66" s="128"/>
    </row>
    <row r="67" spans="1:10" ht="14.25" customHeight="1">
      <c r="A67" s="331"/>
      <c r="B67" s="334"/>
      <c r="C67" s="133" t="s">
        <v>182</v>
      </c>
      <c r="D67" s="134" t="s">
        <v>80</v>
      </c>
      <c r="E67" s="134" t="s">
        <v>81</v>
      </c>
      <c r="F67" s="134" t="s">
        <v>119</v>
      </c>
      <c r="G67" s="135"/>
      <c r="H67" s="136">
        <v>2000</v>
      </c>
      <c r="I67" s="365"/>
      <c r="J67" s="128"/>
    </row>
    <row r="68" spans="1:10" ht="15" customHeight="1">
      <c r="A68" s="331"/>
      <c r="B68" s="334"/>
      <c r="C68" s="133" t="s">
        <v>183</v>
      </c>
      <c r="D68" s="134" t="s">
        <v>97</v>
      </c>
      <c r="E68" s="134" t="s">
        <v>100</v>
      </c>
      <c r="F68" s="191" t="s">
        <v>126</v>
      </c>
      <c r="G68" s="134"/>
      <c r="H68" s="136">
        <v>386.47</v>
      </c>
      <c r="I68" s="365"/>
      <c r="J68" s="128"/>
    </row>
    <row r="69" spans="1:10" ht="24.75" customHeight="1" thickBot="1">
      <c r="A69" s="363"/>
      <c r="B69" s="364"/>
      <c r="C69" s="188" t="s">
        <v>184</v>
      </c>
      <c r="D69" s="189" t="s">
        <v>97</v>
      </c>
      <c r="E69" s="189" t="s">
        <v>100</v>
      </c>
      <c r="F69" s="189" t="s">
        <v>119</v>
      </c>
      <c r="G69" s="197"/>
      <c r="H69" s="190">
        <v>3000</v>
      </c>
      <c r="I69" s="366"/>
      <c r="J69" s="128"/>
    </row>
    <row r="70" spans="1:10" ht="21" customHeight="1" thickTop="1">
      <c r="A70" s="367" t="s">
        <v>185</v>
      </c>
      <c r="B70" s="368">
        <v>21574.23</v>
      </c>
      <c r="C70" s="167" t="s">
        <v>137</v>
      </c>
      <c r="D70" s="129" t="s">
        <v>80</v>
      </c>
      <c r="E70" s="129" t="s">
        <v>81</v>
      </c>
      <c r="F70" s="129" t="s">
        <v>126</v>
      </c>
      <c r="G70" s="168"/>
      <c r="H70" s="130">
        <f>11000+300</f>
        <v>11300</v>
      </c>
      <c r="I70" s="369">
        <f>SUM(H70:H72)</f>
        <v>21000</v>
      </c>
      <c r="J70" s="128"/>
    </row>
    <row r="71" spans="1:10" ht="18.75" customHeight="1">
      <c r="A71" s="340"/>
      <c r="B71" s="347"/>
      <c r="C71" s="187" t="s">
        <v>186</v>
      </c>
      <c r="D71" s="137" t="s">
        <v>80</v>
      </c>
      <c r="E71" s="137" t="s">
        <v>81</v>
      </c>
      <c r="F71" s="137" t="s">
        <v>119</v>
      </c>
      <c r="G71" s="158"/>
      <c r="H71" s="148">
        <v>5000</v>
      </c>
      <c r="I71" s="349"/>
      <c r="J71" s="128"/>
    </row>
    <row r="72" spans="1:10" ht="16.5" customHeight="1" thickBot="1">
      <c r="A72" s="332"/>
      <c r="B72" s="335"/>
      <c r="C72" s="198" t="s">
        <v>187</v>
      </c>
      <c r="D72" s="137" t="s">
        <v>131</v>
      </c>
      <c r="E72" s="137" t="s">
        <v>132</v>
      </c>
      <c r="F72" s="134" t="s">
        <v>126</v>
      </c>
      <c r="G72" s="140"/>
      <c r="H72" s="141">
        <f>5000-300</f>
        <v>4700</v>
      </c>
      <c r="I72" s="350"/>
      <c r="J72" s="128"/>
    </row>
    <row r="73" spans="1:10" ht="16.5" customHeight="1">
      <c r="A73" s="345" t="s">
        <v>188</v>
      </c>
      <c r="B73" s="346">
        <v>22403.15</v>
      </c>
      <c r="C73" s="151" t="s">
        <v>181</v>
      </c>
      <c r="D73" s="145" t="s">
        <v>52</v>
      </c>
      <c r="E73" s="145" t="s">
        <v>55</v>
      </c>
      <c r="F73" s="145" t="s">
        <v>119</v>
      </c>
      <c r="G73" s="152"/>
      <c r="H73" s="153">
        <f>1500+301</f>
        <v>1801</v>
      </c>
      <c r="I73" s="377">
        <f>SUM(H73:H78)</f>
        <v>22403.15</v>
      </c>
      <c r="J73" s="128"/>
    </row>
    <row r="74" spans="1:10" ht="15" customHeight="1">
      <c r="A74" s="331"/>
      <c r="B74" s="334"/>
      <c r="C74" s="177" t="s">
        <v>181</v>
      </c>
      <c r="D74" s="139" t="s">
        <v>52</v>
      </c>
      <c r="E74" s="139" t="s">
        <v>55</v>
      </c>
      <c r="F74" s="139" t="s">
        <v>120</v>
      </c>
      <c r="G74" s="199"/>
      <c r="H74" s="200">
        <f>1500-301</f>
        <v>1199</v>
      </c>
      <c r="I74" s="337"/>
      <c r="J74" s="128"/>
    </row>
    <row r="75" spans="1:10" ht="15" customHeight="1">
      <c r="A75" s="331"/>
      <c r="B75" s="334"/>
      <c r="C75" s="133" t="s">
        <v>189</v>
      </c>
      <c r="D75" s="134" t="s">
        <v>97</v>
      </c>
      <c r="E75" s="134" t="s">
        <v>100</v>
      </c>
      <c r="F75" s="134" t="s">
        <v>126</v>
      </c>
      <c r="G75" s="135"/>
      <c r="H75" s="136">
        <v>3600</v>
      </c>
      <c r="I75" s="337"/>
      <c r="J75" s="128"/>
    </row>
    <row r="76" spans="1:10" ht="16.5" customHeight="1">
      <c r="A76" s="331"/>
      <c r="B76" s="334"/>
      <c r="C76" s="133" t="s">
        <v>190</v>
      </c>
      <c r="D76" s="134" t="s">
        <v>97</v>
      </c>
      <c r="E76" s="134" t="s">
        <v>100</v>
      </c>
      <c r="F76" s="134" t="s">
        <v>119</v>
      </c>
      <c r="G76" s="135"/>
      <c r="H76" s="136">
        <v>0</v>
      </c>
      <c r="I76" s="337"/>
      <c r="J76" s="128"/>
    </row>
    <row r="77" spans="1:10" ht="19.5" customHeight="1">
      <c r="A77" s="331"/>
      <c r="B77" s="334"/>
      <c r="C77" s="133" t="s">
        <v>191</v>
      </c>
      <c r="D77" s="134" t="s">
        <v>80</v>
      </c>
      <c r="E77" s="134" t="s">
        <v>94</v>
      </c>
      <c r="F77" s="134" t="s">
        <v>119</v>
      </c>
      <c r="G77" s="135"/>
      <c r="H77" s="136">
        <v>800</v>
      </c>
      <c r="I77" s="337"/>
      <c r="J77" s="128"/>
    </row>
    <row r="78" spans="1:10" ht="15.75" customHeight="1" thickBot="1">
      <c r="A78" s="332"/>
      <c r="B78" s="335"/>
      <c r="C78" s="138" t="s">
        <v>192</v>
      </c>
      <c r="D78" s="154" t="s">
        <v>80</v>
      </c>
      <c r="E78" s="154" t="s">
        <v>81</v>
      </c>
      <c r="F78" s="154" t="s">
        <v>126</v>
      </c>
      <c r="G78" s="140"/>
      <c r="H78" s="141">
        <v>15003.15</v>
      </c>
      <c r="I78" s="338"/>
      <c r="J78" s="128"/>
    </row>
    <row r="79" spans="1:10" ht="17.25" customHeight="1">
      <c r="A79" s="339" t="s">
        <v>193</v>
      </c>
      <c r="B79" s="371">
        <v>13419.49</v>
      </c>
      <c r="C79" s="151" t="s">
        <v>194</v>
      </c>
      <c r="D79" s="145" t="s">
        <v>80</v>
      </c>
      <c r="E79" s="145" t="s">
        <v>81</v>
      </c>
      <c r="F79" s="145"/>
      <c r="G79" s="145" t="s">
        <v>40</v>
      </c>
      <c r="H79" s="153">
        <v>10419.49</v>
      </c>
      <c r="I79" s="373">
        <f>SUM(H79:H81)</f>
        <v>13419.49</v>
      </c>
      <c r="J79" s="128"/>
    </row>
    <row r="80" spans="1:10" ht="25.5" customHeight="1">
      <c r="A80" s="340"/>
      <c r="B80" s="347"/>
      <c r="C80" s="133" t="s">
        <v>195</v>
      </c>
      <c r="D80" s="134" t="s">
        <v>80</v>
      </c>
      <c r="E80" s="134" t="s">
        <v>196</v>
      </c>
      <c r="F80" s="134" t="s">
        <v>119</v>
      </c>
      <c r="G80" s="135"/>
      <c r="H80" s="136">
        <v>1000</v>
      </c>
      <c r="I80" s="349"/>
      <c r="J80" s="128"/>
    </row>
    <row r="81" spans="1:10" ht="27" customHeight="1" thickBot="1">
      <c r="A81" s="352"/>
      <c r="B81" s="372"/>
      <c r="C81" s="138" t="s">
        <v>197</v>
      </c>
      <c r="D81" s="154" t="s">
        <v>97</v>
      </c>
      <c r="E81" s="154" t="s">
        <v>100</v>
      </c>
      <c r="F81" s="154" t="s">
        <v>119</v>
      </c>
      <c r="G81" s="154"/>
      <c r="H81" s="141">
        <v>2000</v>
      </c>
      <c r="I81" s="374"/>
      <c r="J81" s="128"/>
    </row>
    <row r="82" spans="1:10" ht="20.25" customHeight="1">
      <c r="A82" s="339" t="s">
        <v>198</v>
      </c>
      <c r="B82" s="371">
        <v>8468.39</v>
      </c>
      <c r="C82" s="177" t="s">
        <v>181</v>
      </c>
      <c r="D82" s="139" t="s">
        <v>52</v>
      </c>
      <c r="E82" s="139" t="s">
        <v>55</v>
      </c>
      <c r="F82" s="139" t="s">
        <v>119</v>
      </c>
      <c r="G82" s="145"/>
      <c r="H82" s="153">
        <f>1500+500</f>
        <v>2000</v>
      </c>
      <c r="I82" s="382">
        <f>SUM(H82:H86)</f>
        <v>8468.39</v>
      </c>
      <c r="J82" s="128"/>
    </row>
    <row r="83" spans="1:10" ht="16.5" customHeight="1">
      <c r="A83" s="340"/>
      <c r="B83" s="347"/>
      <c r="C83" s="177" t="s">
        <v>181</v>
      </c>
      <c r="D83" s="139" t="s">
        <v>52</v>
      </c>
      <c r="E83" s="139" t="s">
        <v>55</v>
      </c>
      <c r="F83" s="139" t="s">
        <v>120</v>
      </c>
      <c r="G83" s="134"/>
      <c r="H83" s="136">
        <f>1000-200</f>
        <v>800</v>
      </c>
      <c r="I83" s="383"/>
      <c r="J83" s="128"/>
    </row>
    <row r="84" spans="1:10" ht="17.25" customHeight="1">
      <c r="A84" s="340"/>
      <c r="B84" s="347"/>
      <c r="C84" s="133" t="s">
        <v>59</v>
      </c>
      <c r="D84" s="134" t="s">
        <v>52</v>
      </c>
      <c r="E84" s="134" t="s">
        <v>55</v>
      </c>
      <c r="F84" s="134"/>
      <c r="G84" s="134" t="s">
        <v>58</v>
      </c>
      <c r="H84" s="136">
        <f>4000+500</f>
        <v>4500</v>
      </c>
      <c r="I84" s="383"/>
      <c r="J84" s="128"/>
    </row>
    <row r="85" spans="1:10" ht="17.25" customHeight="1">
      <c r="A85" s="340"/>
      <c r="B85" s="347"/>
      <c r="C85" s="133" t="s">
        <v>199</v>
      </c>
      <c r="D85" s="134" t="s">
        <v>72</v>
      </c>
      <c r="E85" s="134" t="s">
        <v>75</v>
      </c>
      <c r="F85" s="134" t="s">
        <v>120</v>
      </c>
      <c r="G85" s="134"/>
      <c r="H85" s="136">
        <f>1300-700</f>
        <v>600</v>
      </c>
      <c r="I85" s="383"/>
      <c r="J85" s="128"/>
    </row>
    <row r="86" spans="1:10" ht="16.5" customHeight="1" thickBot="1">
      <c r="A86" s="340"/>
      <c r="B86" s="347"/>
      <c r="C86" s="138" t="s">
        <v>200</v>
      </c>
      <c r="D86" s="154" t="s">
        <v>80</v>
      </c>
      <c r="E86" s="154" t="s">
        <v>81</v>
      </c>
      <c r="F86" s="154" t="s">
        <v>126</v>
      </c>
      <c r="G86" s="134"/>
      <c r="H86" s="136">
        <f>168.39+400</f>
        <v>568.39</v>
      </c>
      <c r="I86" s="383"/>
      <c r="J86" s="128"/>
    </row>
    <row r="87" spans="1:10" ht="17.25" customHeight="1">
      <c r="A87" s="339" t="s">
        <v>201</v>
      </c>
      <c r="B87" s="341">
        <v>11851.27</v>
      </c>
      <c r="C87" s="177" t="s">
        <v>181</v>
      </c>
      <c r="D87" s="139" t="s">
        <v>52</v>
      </c>
      <c r="E87" s="139" t="s">
        <v>55</v>
      </c>
      <c r="F87" s="139" t="s">
        <v>119</v>
      </c>
      <c r="G87" s="145"/>
      <c r="H87" s="153">
        <f>600+18</f>
        <v>618</v>
      </c>
      <c r="I87" s="343">
        <f>SUM(H87:H92)</f>
        <v>11851.27</v>
      </c>
      <c r="J87" s="128"/>
    </row>
    <row r="88" spans="1:10" ht="18" customHeight="1">
      <c r="A88" s="340"/>
      <c r="B88" s="342"/>
      <c r="C88" s="177" t="s">
        <v>181</v>
      </c>
      <c r="D88" s="139" t="s">
        <v>52</v>
      </c>
      <c r="E88" s="139" t="s">
        <v>55</v>
      </c>
      <c r="F88" s="139" t="s">
        <v>120</v>
      </c>
      <c r="G88" s="139"/>
      <c r="H88" s="146">
        <f>600-18-244</f>
        <v>338</v>
      </c>
      <c r="I88" s="344"/>
      <c r="J88" s="128"/>
    </row>
    <row r="89" spans="1:10" ht="19.5" customHeight="1">
      <c r="A89" s="340"/>
      <c r="B89" s="342"/>
      <c r="C89" s="177" t="s">
        <v>202</v>
      </c>
      <c r="D89" s="139" t="s">
        <v>77</v>
      </c>
      <c r="E89" s="139" t="s">
        <v>78</v>
      </c>
      <c r="F89" s="139" t="s">
        <v>119</v>
      </c>
      <c r="G89" s="139"/>
      <c r="H89" s="146">
        <f>1750+744</f>
        <v>2494</v>
      </c>
      <c r="I89" s="344"/>
      <c r="J89" s="128"/>
    </row>
    <row r="90" spans="1:10" ht="18" customHeight="1">
      <c r="A90" s="340"/>
      <c r="B90" s="342"/>
      <c r="C90" s="177" t="s">
        <v>203</v>
      </c>
      <c r="D90" s="139" t="s">
        <v>72</v>
      </c>
      <c r="E90" s="139" t="s">
        <v>75</v>
      </c>
      <c r="F90" s="139" t="s">
        <v>126</v>
      </c>
      <c r="G90" s="139"/>
      <c r="H90" s="146">
        <v>2000</v>
      </c>
      <c r="I90" s="344"/>
      <c r="J90" s="128"/>
    </row>
    <row r="91" spans="1:10" ht="24" customHeight="1">
      <c r="A91" s="340"/>
      <c r="B91" s="342"/>
      <c r="C91" s="133" t="s">
        <v>57</v>
      </c>
      <c r="D91" s="134" t="s">
        <v>52</v>
      </c>
      <c r="E91" s="134" t="s">
        <v>55</v>
      </c>
      <c r="F91" s="135"/>
      <c r="G91" s="134" t="s">
        <v>40</v>
      </c>
      <c r="H91" s="136">
        <v>5000</v>
      </c>
      <c r="I91" s="344"/>
      <c r="J91" s="128"/>
    </row>
    <row r="92" spans="1:10" ht="19.5" customHeight="1" thickBot="1">
      <c r="A92" s="352"/>
      <c r="B92" s="354"/>
      <c r="C92" s="138" t="s">
        <v>204</v>
      </c>
      <c r="D92" s="154" t="s">
        <v>80</v>
      </c>
      <c r="E92" s="154" t="s">
        <v>81</v>
      </c>
      <c r="F92" s="154" t="s">
        <v>119</v>
      </c>
      <c r="G92" s="140"/>
      <c r="H92" s="141">
        <f>1901.27-500</f>
        <v>1401.27</v>
      </c>
      <c r="I92" s="370"/>
      <c r="J92" s="128"/>
    </row>
    <row r="93" spans="1:10" ht="19.5" customHeight="1" thickBot="1">
      <c r="A93" s="160" t="s">
        <v>205</v>
      </c>
      <c r="B93" s="161">
        <v>11537.62</v>
      </c>
      <c r="C93" s="162" t="s">
        <v>206</v>
      </c>
      <c r="D93" s="163" t="s">
        <v>80</v>
      </c>
      <c r="E93" s="163" t="s">
        <v>81</v>
      </c>
      <c r="F93" s="164"/>
      <c r="G93" s="163" t="s">
        <v>58</v>
      </c>
      <c r="H93" s="165">
        <v>11537.62</v>
      </c>
      <c r="I93" s="201">
        <f>SUM(H93:H93)</f>
        <v>11537.62</v>
      </c>
      <c r="J93" s="128"/>
    </row>
    <row r="94" spans="1:10" ht="19.5" customHeight="1" thickBot="1" thickTop="1">
      <c r="A94" s="202" t="s">
        <v>20</v>
      </c>
      <c r="B94" s="203">
        <f>SUM(B6:B93)</f>
        <v>309141.04000000004</v>
      </c>
      <c r="C94" s="204"/>
      <c r="D94" s="205"/>
      <c r="E94" s="205"/>
      <c r="F94" s="206">
        <f>SUM(H7:H11)+H13+SUM(H15:H20)+SUM(H22:H33)+SUM(H35:H44)+SUM(H46:H48)+SUM(H50:H52)+SUM(H55:H57)+SUM(H60:H78)+SUM(H80:H83)+SUM(H85:H90)+H92+H12</f>
        <v>210551.18</v>
      </c>
      <c r="G94" s="207">
        <f>H6+H14+H21+H34+H45+H49+H53+H54+H58+H59+H79+H84+H91+H93</f>
        <v>98015.62999999999</v>
      </c>
      <c r="H94" s="208"/>
      <c r="I94" s="209">
        <f>SUM(I6:I93)</f>
        <v>308566.81</v>
      </c>
      <c r="J94" s="128"/>
    </row>
    <row r="95" spans="2:9" ht="19.5" customHeight="1" thickTop="1">
      <c r="B95" s="210"/>
      <c r="C95" s="210"/>
      <c r="D95" s="210"/>
      <c r="E95" s="210"/>
      <c r="F95" s="210"/>
      <c r="G95" s="210"/>
      <c r="H95" s="210"/>
      <c r="I95" s="210"/>
    </row>
  </sheetData>
  <mergeCells count="56">
    <mergeCell ref="A87:A92"/>
    <mergeCell ref="B87:B92"/>
    <mergeCell ref="I87:I92"/>
    <mergeCell ref="A79:A81"/>
    <mergeCell ref="B79:B81"/>
    <mergeCell ref="I79:I81"/>
    <mergeCell ref="A82:A86"/>
    <mergeCell ref="B82:B86"/>
    <mergeCell ref="I82:I86"/>
    <mergeCell ref="A70:A72"/>
    <mergeCell ref="B70:B72"/>
    <mergeCell ref="I70:I72"/>
    <mergeCell ref="A73:A78"/>
    <mergeCell ref="B73:B78"/>
    <mergeCell ref="I73:I78"/>
    <mergeCell ref="A59:A61"/>
    <mergeCell ref="B59:B61"/>
    <mergeCell ref="I59:I61"/>
    <mergeCell ref="A62:A69"/>
    <mergeCell ref="B62:B69"/>
    <mergeCell ref="I62:I69"/>
    <mergeCell ref="A54:A56"/>
    <mergeCell ref="B54:B56"/>
    <mergeCell ref="I54:I56"/>
    <mergeCell ref="A57:A58"/>
    <mergeCell ref="B57:B58"/>
    <mergeCell ref="I57:I58"/>
    <mergeCell ref="A43:A49"/>
    <mergeCell ref="B43:B49"/>
    <mergeCell ref="I43:I49"/>
    <mergeCell ref="A50:A53"/>
    <mergeCell ref="B50:B53"/>
    <mergeCell ref="I50:I53"/>
    <mergeCell ref="A36:A39"/>
    <mergeCell ref="B36:B39"/>
    <mergeCell ref="I36:I39"/>
    <mergeCell ref="A40:A42"/>
    <mergeCell ref="B40:B42"/>
    <mergeCell ref="I40:I42"/>
    <mergeCell ref="A21:A30"/>
    <mergeCell ref="B21:B30"/>
    <mergeCell ref="I21:I30"/>
    <mergeCell ref="A32:A34"/>
    <mergeCell ref="B32:B34"/>
    <mergeCell ref="I32:I34"/>
    <mergeCell ref="A12:A13"/>
    <mergeCell ref="B12:B13"/>
    <mergeCell ref="I12:I13"/>
    <mergeCell ref="A14:A18"/>
    <mergeCell ref="B14:B18"/>
    <mergeCell ref="I14:I18"/>
    <mergeCell ref="D2:I2"/>
    <mergeCell ref="A3:I3"/>
    <mergeCell ref="A6:A11"/>
    <mergeCell ref="B6:B11"/>
    <mergeCell ref="I6:I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E6" sqref="E6"/>
    </sheetView>
  </sheetViews>
  <sheetFormatPr defaultColWidth="9.140625" defaultRowHeight="19.5" customHeight="1"/>
  <cols>
    <col min="1" max="1" width="3.140625" style="0" customWidth="1"/>
    <col min="2" max="2" width="2.28125" style="0" customWidth="1"/>
    <col min="3" max="3" width="56.421875" style="0" customWidth="1"/>
    <col min="4" max="4" width="23.57421875" style="0" customWidth="1"/>
    <col min="5" max="5" width="13.421875" style="0" bestFit="1" customWidth="1"/>
    <col min="6" max="6" width="15.00390625" style="0" bestFit="1" customWidth="1"/>
    <col min="7" max="7" width="15.140625" style="0" bestFit="1" customWidth="1"/>
  </cols>
  <sheetData>
    <row r="1" ht="19.5" customHeight="1">
      <c r="C1" s="1" t="s">
        <v>413</v>
      </c>
    </row>
    <row r="3" spans="3:5" ht="26.25" customHeight="1">
      <c r="C3" s="386" t="s">
        <v>0</v>
      </c>
      <c r="D3" s="386"/>
      <c r="E3" s="3"/>
    </row>
    <row r="4" spans="3:5" ht="26.25" customHeight="1">
      <c r="C4" s="2"/>
      <c r="D4" s="2"/>
      <c r="E4" s="3"/>
    </row>
    <row r="5" spans="1:4" ht="38.25" customHeight="1">
      <c r="A5" s="387" t="s">
        <v>1</v>
      </c>
      <c r="B5" s="387"/>
      <c r="C5" s="387"/>
      <c r="D5" s="387"/>
    </row>
    <row r="6" spans="1:4" ht="35.25" customHeight="1" thickBot="1">
      <c r="A6" s="4"/>
      <c r="B6" s="4"/>
      <c r="C6" s="4"/>
      <c r="D6" s="4"/>
    </row>
    <row r="7" spans="1:5" ht="19.5" customHeight="1" thickBot="1" thickTop="1">
      <c r="A7" s="5" t="s">
        <v>2</v>
      </c>
      <c r="B7" s="388" t="s">
        <v>3</v>
      </c>
      <c r="C7" s="388"/>
      <c r="D7" s="6">
        <f>SUM(D8:D17)</f>
        <v>1435868</v>
      </c>
      <c r="E7" s="7"/>
    </row>
    <row r="8" spans="1:4" ht="32.25" customHeight="1" thickTop="1">
      <c r="A8" s="8"/>
      <c r="B8" s="9" t="s">
        <v>4</v>
      </c>
      <c r="C8" s="10" t="s">
        <v>5</v>
      </c>
      <c r="D8" s="11">
        <v>225830</v>
      </c>
    </row>
    <row r="9" spans="1:6" ht="28.5" customHeight="1">
      <c r="A9" s="8"/>
      <c r="B9" s="9" t="s">
        <v>4</v>
      </c>
      <c r="C9" s="10" t="s">
        <v>6</v>
      </c>
      <c r="D9" s="11">
        <f>309000-D19</f>
        <v>303286</v>
      </c>
      <c r="F9" s="7"/>
    </row>
    <row r="10" spans="1:6" ht="29.25" customHeight="1">
      <c r="A10" s="8"/>
      <c r="B10" s="9" t="s">
        <v>4</v>
      </c>
      <c r="C10" s="10" t="s">
        <v>7</v>
      </c>
      <c r="D10" s="11">
        <v>25000</v>
      </c>
      <c r="F10" s="7"/>
    </row>
    <row r="11" spans="1:4" ht="35.25" customHeight="1">
      <c r="A11" s="8"/>
      <c r="B11" s="9" t="s">
        <v>4</v>
      </c>
      <c r="C11" s="10" t="s">
        <v>8</v>
      </c>
      <c r="D11" s="11">
        <v>185000</v>
      </c>
    </row>
    <row r="12" spans="1:4" ht="54.75" customHeight="1">
      <c r="A12" s="8"/>
      <c r="B12" s="9" t="s">
        <v>4</v>
      </c>
      <c r="C12" s="10" t="s">
        <v>9</v>
      </c>
      <c r="D12" s="11">
        <v>8000</v>
      </c>
    </row>
    <row r="13" spans="1:4" ht="30.75" customHeight="1">
      <c r="A13" s="12"/>
      <c r="B13" s="13" t="s">
        <v>4</v>
      </c>
      <c r="C13" s="14" t="s">
        <v>10</v>
      </c>
      <c r="D13" s="11">
        <f>3000-640</f>
        <v>2360</v>
      </c>
    </row>
    <row r="14" spans="1:4" ht="39" customHeight="1">
      <c r="A14" s="12"/>
      <c r="B14" s="9" t="s">
        <v>4</v>
      </c>
      <c r="C14" s="15" t="s">
        <v>11</v>
      </c>
      <c r="D14" s="11">
        <v>1892</v>
      </c>
    </row>
    <row r="15" spans="1:4" ht="45.75" customHeight="1">
      <c r="A15" s="8"/>
      <c r="B15" s="9" t="s">
        <v>4</v>
      </c>
      <c r="C15" s="15" t="s">
        <v>12</v>
      </c>
      <c r="D15" s="11">
        <v>5500</v>
      </c>
    </row>
    <row r="16" spans="1:4" ht="48.75" customHeight="1">
      <c r="A16" s="8"/>
      <c r="B16" s="9" t="s">
        <v>4</v>
      </c>
      <c r="C16" s="10" t="s">
        <v>13</v>
      </c>
      <c r="D16" s="11">
        <v>23000</v>
      </c>
    </row>
    <row r="17" spans="1:4" ht="53.25" customHeight="1" thickBot="1">
      <c r="A17" s="8"/>
      <c r="B17" s="9" t="s">
        <v>4</v>
      </c>
      <c r="C17" s="10" t="s">
        <v>14</v>
      </c>
      <c r="D17" s="11">
        <v>656000</v>
      </c>
    </row>
    <row r="18" spans="1:4" ht="19.5" customHeight="1" thickBot="1" thickTop="1">
      <c r="A18" s="5" t="s">
        <v>15</v>
      </c>
      <c r="B18" s="388" t="s">
        <v>16</v>
      </c>
      <c r="C18" s="388"/>
      <c r="D18" s="6">
        <f>SUM(D19:D21)</f>
        <v>80714</v>
      </c>
    </row>
    <row r="19" spans="1:4" ht="57.75" customHeight="1" thickTop="1">
      <c r="A19" s="16"/>
      <c r="B19" s="17" t="s">
        <v>4</v>
      </c>
      <c r="C19" s="18" t="s">
        <v>17</v>
      </c>
      <c r="D19" s="19">
        <v>5714</v>
      </c>
    </row>
    <row r="20" spans="1:7" ht="49.5" customHeight="1">
      <c r="A20" s="8"/>
      <c r="B20" s="20" t="s">
        <v>4</v>
      </c>
      <c r="C20" s="10" t="s">
        <v>18</v>
      </c>
      <c r="D20" s="21">
        <v>15000</v>
      </c>
      <c r="F20" s="7"/>
      <c r="G20" s="22"/>
    </row>
    <row r="21" spans="1:7" ht="57.75" customHeight="1" thickBot="1">
      <c r="A21" s="8"/>
      <c r="B21" s="20" t="s">
        <v>4</v>
      </c>
      <c r="C21" s="23" t="s">
        <v>19</v>
      </c>
      <c r="D21" s="21">
        <v>60000</v>
      </c>
      <c r="G21" s="7"/>
    </row>
    <row r="22" spans="1:4" ht="19.5" customHeight="1" thickBot="1" thickTop="1">
      <c r="A22" s="24"/>
      <c r="B22" s="24"/>
      <c r="C22" s="25" t="s">
        <v>20</v>
      </c>
      <c r="D22" s="6">
        <f>D18+D7</f>
        <v>1516582</v>
      </c>
    </row>
    <row r="23" ht="19.5" customHeight="1" thickTop="1"/>
    <row r="24" spans="2:6" ht="19.5" customHeight="1" thickBot="1">
      <c r="B24" s="384" t="s">
        <v>21</v>
      </c>
      <c r="C24" s="384"/>
      <c r="D24" s="26">
        <f>SUM(D25:D27)</f>
        <v>1304330</v>
      </c>
      <c r="F24" s="7"/>
    </row>
    <row r="25" spans="2:7" ht="19.5" customHeight="1" thickTop="1">
      <c r="B25" s="27" t="s">
        <v>4</v>
      </c>
      <c r="C25" s="28" t="s">
        <v>22</v>
      </c>
      <c r="D25" s="29">
        <f>D9+D10</f>
        <v>328286</v>
      </c>
      <c r="F25" s="7"/>
      <c r="G25" s="7"/>
    </row>
    <row r="26" spans="2:7" ht="19.5" customHeight="1">
      <c r="B26" s="30" t="s">
        <v>4</v>
      </c>
      <c r="C26" s="31" t="s">
        <v>23</v>
      </c>
      <c r="D26" s="32">
        <f>D8</f>
        <v>225830</v>
      </c>
      <c r="G26" s="7"/>
    </row>
    <row r="27" spans="2:4" ht="19.5" customHeight="1" thickBot="1">
      <c r="B27" s="33" t="s">
        <v>4</v>
      </c>
      <c r="C27" s="34" t="s">
        <v>24</v>
      </c>
      <c r="D27" s="35">
        <f>D17+D12+D19+D20+D21+D15</f>
        <v>750214</v>
      </c>
    </row>
    <row r="28" spans="2:4" ht="19.5" customHeight="1" thickBot="1" thickTop="1">
      <c r="B28" s="385" t="s">
        <v>25</v>
      </c>
      <c r="C28" s="385"/>
      <c r="D28" s="36">
        <f>D29</f>
        <v>212252</v>
      </c>
    </row>
    <row r="29" spans="2:4" ht="19.5" customHeight="1" thickBot="1" thickTop="1">
      <c r="B29" s="37" t="s">
        <v>4</v>
      </c>
      <c r="C29" s="38" t="s">
        <v>24</v>
      </c>
      <c r="D29" s="39">
        <f>D16+D11+D13+D14</f>
        <v>212252</v>
      </c>
    </row>
    <row r="30" spans="2:4" ht="19.5" customHeight="1" thickTop="1">
      <c r="B30" s="40"/>
      <c r="D30" s="7"/>
    </row>
    <row r="31" ht="19.5" customHeight="1">
      <c r="D31" s="7"/>
    </row>
  </sheetData>
  <mergeCells count="6">
    <mergeCell ref="B24:C24"/>
    <mergeCell ref="B28:C28"/>
    <mergeCell ref="C3:D3"/>
    <mergeCell ref="A5:D5"/>
    <mergeCell ref="B7:C7"/>
    <mergeCell ref="B18:C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Chojnów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Jolanta Ostrowska</cp:lastModifiedBy>
  <cp:lastPrinted>2011-11-03T10:43:19Z</cp:lastPrinted>
  <dcterms:created xsi:type="dcterms:W3CDTF">2011-10-18T06:09:17Z</dcterms:created>
  <dcterms:modified xsi:type="dcterms:W3CDTF">2011-11-03T10:53:41Z</dcterms:modified>
  <cp:category/>
  <cp:version/>
  <cp:contentType/>
  <cp:contentStatus/>
</cp:coreProperties>
</file>