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4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'Arkusz1'!$A$1:$N$39</definedName>
    <definedName name="_xlnm.Print_Titles" localSheetId="0">'Arkusz1'!$A:$B,'Arkusz1'!$1:$1</definedName>
  </definedNames>
  <calcPr fullCalcOnLoad="1"/>
</workbook>
</file>

<file path=xl/sharedStrings.xml><?xml version="1.0" encoding="utf-8"?>
<sst xmlns="http://schemas.openxmlformats.org/spreadsheetml/2006/main" count="65" uniqueCount="58">
  <si>
    <t>Lp.</t>
  </si>
  <si>
    <t>Wyszczególnienie</t>
  </si>
  <si>
    <t>Prognoza</t>
  </si>
  <si>
    <t>1.1</t>
  </si>
  <si>
    <t>pożyczek</t>
  </si>
  <si>
    <t>obligacji</t>
  </si>
  <si>
    <t>1.2</t>
  </si>
  <si>
    <t>Planowane w roku budżetowym (bez prefinansowania):</t>
  </si>
  <si>
    <t>pożyczki</t>
  </si>
  <si>
    <t>obligacje</t>
  </si>
  <si>
    <t>1.3</t>
  </si>
  <si>
    <t>Pożyczki, kredyty i obligacje na prefinansowanie</t>
  </si>
  <si>
    <t xml:space="preserve">Zaciągnięte zobowiązania  </t>
  </si>
  <si>
    <t>Planowane zobowiązania</t>
  </si>
  <si>
    <t xml:space="preserve">Obsługa długu </t>
  </si>
  <si>
    <t>2.1</t>
  </si>
  <si>
    <t>Spłata rat kapitałowych z wyłączeniem prefinansowania</t>
  </si>
  <si>
    <t>2.1.1</t>
  </si>
  <si>
    <t>2.1.2</t>
  </si>
  <si>
    <t>2.2</t>
  </si>
  <si>
    <t>Spłata zobowiązań z tytułu prefinansowania</t>
  </si>
  <si>
    <t>2.3</t>
  </si>
  <si>
    <t>2.4</t>
  </si>
  <si>
    <t>Wypłaty z tytułu udzielonego poręczenia(kapitał+odsetki)</t>
  </si>
  <si>
    <t>3.</t>
  </si>
  <si>
    <t>Prognozowane wydatki budżetowe</t>
  </si>
  <si>
    <t>Prognozowany wynik finansowy</t>
  </si>
  <si>
    <t>Relacje do dochodów (w %):</t>
  </si>
  <si>
    <t xml:space="preserve">długu (art. 170 ust. 1)        </t>
  </si>
  <si>
    <t xml:space="preserve">obsługi i spłat zadłużenia (art. 169 ust. 1)      </t>
  </si>
  <si>
    <t>Zobowiązania na 31.12. W tym. :</t>
  </si>
  <si>
    <t>3.1</t>
  </si>
  <si>
    <t>3.2</t>
  </si>
  <si>
    <t>Zaciągnięte zobowiązania na 01.01 (bez prefinansowania) z tytułu:</t>
  </si>
  <si>
    <t>7.1</t>
  </si>
  <si>
    <t>7.2</t>
  </si>
  <si>
    <t>Prognoza kwoty długu i spłat na rok 2009 i lata następne</t>
  </si>
  <si>
    <t>1.1.1</t>
  </si>
  <si>
    <t>1.1.2</t>
  </si>
  <si>
    <t>1..1.3</t>
  </si>
  <si>
    <t>1.2.1</t>
  </si>
  <si>
    <t>1.2.2</t>
  </si>
  <si>
    <t>1.2.3</t>
  </si>
  <si>
    <t>1.3.1</t>
  </si>
  <si>
    <t>1.3.2</t>
  </si>
  <si>
    <t>2.1.3</t>
  </si>
  <si>
    <t>Spłata odsetek i dyskonta</t>
  </si>
  <si>
    <t>7.3</t>
  </si>
  <si>
    <t xml:space="preserve">obsługi i spłat zadłużenia po uwzględnieniu wyłączeń  (art. 169 ust. 3)      </t>
  </si>
  <si>
    <t>kredyty i pożyczki na prefinansowanie</t>
  </si>
  <si>
    <t xml:space="preserve">długu po uwzględnieniu wyłączeń(art. 170 ust. 3)        </t>
  </si>
  <si>
    <t>Zobowiązania wg tytułów dłużnych</t>
  </si>
  <si>
    <t>3.3</t>
  </si>
  <si>
    <t>3.4</t>
  </si>
  <si>
    <t>Prognozowane dochody budżetowe**</t>
  </si>
  <si>
    <t>** Dochody w latach 2009-2013 powiększone o zaplanowane środki na dofinansowanie inwestycji</t>
  </si>
  <si>
    <t>zobowiązania wynikające z zawartych umów*</t>
  </si>
  <si>
    <r>
      <t xml:space="preserve">* </t>
    </r>
    <r>
      <rPr>
        <b/>
        <sz val="10"/>
        <rFont val="Arial CE"/>
        <family val="0"/>
      </rPr>
      <t xml:space="preserve">zobowiązania wynikają z umów cywilno - prawnych, w których określono  ostateczny termin spłaty jednej w roku 2010, a drugiej w 2014.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</si>
</sst>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0"/>
      <name val="Arial CE"/>
      <family val="0"/>
    </font>
    <font>
      <b/>
      <sz val="14"/>
      <name val="Arial CE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0"/>
      <color indexed="10"/>
      <name val="Arial CE"/>
      <family val="0"/>
    </font>
    <font>
      <b/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i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20" borderId="10" xfId="0" applyFont="1" applyFill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38" fontId="3" fillId="0" borderId="10" xfId="0" applyNumberFormat="1" applyFont="1" applyBorder="1" applyAlignment="1">
      <alignment horizontal="right" vertical="center" wrapText="1"/>
    </xf>
    <xf numFmtId="38" fontId="3" fillId="0" borderId="10" xfId="0" applyNumberFormat="1" applyFont="1" applyBorder="1" applyAlignment="1">
      <alignment horizontal="right" vertical="top" wrapText="1"/>
    </xf>
    <xf numFmtId="38" fontId="5" fillId="0" borderId="10" xfId="0" applyNumberFormat="1" applyFont="1" applyBorder="1" applyAlignment="1">
      <alignment horizontal="right" vertical="top" wrapText="1"/>
    </xf>
    <xf numFmtId="38" fontId="3" fillId="0" borderId="10" xfId="0" applyNumberFormat="1" applyFont="1" applyBorder="1" applyAlignment="1">
      <alignment horizontal="right" wrapText="1"/>
    </xf>
    <xf numFmtId="38" fontId="5" fillId="0" borderId="10" xfId="0" applyNumberFormat="1" applyFont="1" applyBorder="1" applyAlignment="1">
      <alignment horizontal="right" wrapText="1"/>
    </xf>
    <xf numFmtId="38" fontId="6" fillId="0" borderId="10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justify" wrapText="1"/>
    </xf>
    <xf numFmtId="0" fontId="7" fillId="0" borderId="0" xfId="0" applyFont="1" applyAlignment="1">
      <alignment/>
    </xf>
    <xf numFmtId="0" fontId="8" fillId="24" borderId="11" xfId="0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justify" wrapText="1"/>
    </xf>
    <xf numFmtId="38" fontId="8" fillId="24" borderId="10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38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 horizontal="justify" vertical="center" wrapText="1"/>
    </xf>
    <xf numFmtId="38" fontId="3" fillId="0" borderId="13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 wrapText="1"/>
    </xf>
    <xf numFmtId="6" fontId="6" fillId="0" borderId="15" xfId="0" applyNumberFormat="1" applyFont="1" applyFill="1" applyBorder="1" applyAlignment="1">
      <alignment horizontal="right" vertical="center" wrapText="1"/>
    </xf>
    <xf numFmtId="38" fontId="3" fillId="0" borderId="10" xfId="0" applyNumberFormat="1" applyFont="1" applyFill="1" applyBorder="1" applyAlignment="1">
      <alignment horizontal="right" vertical="center" wrapText="1"/>
    </xf>
    <xf numFmtId="0" fontId="4" fillId="0" borderId="16" xfId="0" applyFont="1" applyBorder="1" applyAlignment="1">
      <alignment horizontal="center" wrapText="1"/>
    </xf>
    <xf numFmtId="38" fontId="8" fillId="24" borderId="16" xfId="0" applyNumberFormat="1" applyFont="1" applyFill="1" applyBorder="1" applyAlignment="1">
      <alignment horizontal="right" vertical="top" wrapText="1"/>
    </xf>
    <xf numFmtId="38" fontId="5" fillId="0" borderId="16" xfId="0" applyNumberFormat="1" applyFont="1" applyBorder="1" applyAlignment="1">
      <alignment horizontal="right" vertical="top" wrapText="1"/>
    </xf>
    <xf numFmtId="38" fontId="3" fillId="0" borderId="16" xfId="0" applyNumberFormat="1" applyFont="1" applyBorder="1" applyAlignment="1">
      <alignment horizontal="right" vertical="top" wrapText="1"/>
    </xf>
    <xf numFmtId="38" fontId="3" fillId="0" borderId="16" xfId="0" applyNumberFormat="1" applyFont="1" applyBorder="1" applyAlignment="1">
      <alignment horizontal="right" wrapText="1"/>
    </xf>
    <xf numFmtId="38" fontId="5" fillId="0" borderId="16" xfId="0" applyNumberFormat="1" applyFont="1" applyBorder="1" applyAlignment="1">
      <alignment horizontal="right" wrapText="1"/>
    </xf>
    <xf numFmtId="38" fontId="3" fillId="0" borderId="16" xfId="0" applyNumberFormat="1" applyFont="1" applyFill="1" applyBorder="1" applyAlignment="1">
      <alignment horizontal="right" vertical="center" wrapText="1"/>
    </xf>
    <xf numFmtId="38" fontId="3" fillId="0" borderId="16" xfId="0" applyNumberFormat="1" applyFont="1" applyBorder="1" applyAlignment="1">
      <alignment horizontal="right" vertical="center" wrapText="1"/>
    </xf>
    <xf numFmtId="38" fontId="6" fillId="0" borderId="16" xfId="0" applyNumberFormat="1" applyFont="1" applyBorder="1" applyAlignment="1">
      <alignment horizontal="right" vertical="top" wrapText="1"/>
    </xf>
    <xf numFmtId="38" fontId="6" fillId="0" borderId="16" xfId="0" applyNumberFormat="1" applyFont="1" applyFill="1" applyBorder="1" applyAlignment="1">
      <alignment horizontal="right" vertical="center" wrapText="1"/>
    </xf>
    <xf numFmtId="38" fontId="3" fillId="0" borderId="17" xfId="0" applyNumberFormat="1" applyFont="1" applyFill="1" applyBorder="1" applyAlignment="1">
      <alignment horizontal="right" vertical="center" wrapText="1"/>
    </xf>
    <xf numFmtId="9" fontId="3" fillId="0" borderId="18" xfId="0" applyNumberFormat="1" applyFont="1" applyBorder="1" applyAlignment="1">
      <alignment horizontal="right" vertical="top" wrapText="1"/>
    </xf>
    <xf numFmtId="0" fontId="2" fillId="20" borderId="11" xfId="0" applyFont="1" applyFill="1" applyBorder="1" applyAlignment="1">
      <alignment wrapText="1"/>
    </xf>
    <xf numFmtId="38" fontId="8" fillId="24" borderId="11" xfId="0" applyNumberFormat="1" applyFont="1" applyFill="1" applyBorder="1" applyAlignment="1">
      <alignment horizontal="right" vertical="top" wrapText="1"/>
    </xf>
    <xf numFmtId="38" fontId="5" fillId="0" borderId="11" xfId="0" applyNumberFormat="1" applyFont="1" applyBorder="1" applyAlignment="1">
      <alignment horizontal="right" vertical="top" wrapText="1"/>
    </xf>
    <xf numFmtId="38" fontId="3" fillId="0" borderId="11" xfId="0" applyNumberFormat="1" applyFont="1" applyBorder="1" applyAlignment="1">
      <alignment horizontal="right" vertical="top" wrapText="1"/>
    </xf>
    <xf numFmtId="38" fontId="3" fillId="0" borderId="11" xfId="0" applyNumberFormat="1" applyFont="1" applyBorder="1" applyAlignment="1">
      <alignment horizontal="right" wrapText="1"/>
    </xf>
    <xf numFmtId="38" fontId="5" fillId="0" borderId="11" xfId="0" applyNumberFormat="1" applyFont="1" applyBorder="1" applyAlignment="1">
      <alignment horizontal="right" wrapText="1"/>
    </xf>
    <xf numFmtId="38" fontId="3" fillId="0" borderId="11" xfId="0" applyNumberFormat="1" applyFont="1" applyFill="1" applyBorder="1" applyAlignment="1">
      <alignment horizontal="right" vertical="center" wrapText="1"/>
    </xf>
    <xf numFmtId="38" fontId="3" fillId="0" borderId="11" xfId="0" applyNumberFormat="1" applyFont="1" applyBorder="1" applyAlignment="1">
      <alignment horizontal="right" vertical="center" wrapText="1"/>
    </xf>
    <xf numFmtId="38" fontId="6" fillId="0" borderId="11" xfId="0" applyNumberFormat="1" applyFont="1" applyBorder="1" applyAlignment="1">
      <alignment horizontal="right" vertical="top" wrapText="1"/>
    </xf>
    <xf numFmtId="38" fontId="6" fillId="0" borderId="11" xfId="0" applyNumberFormat="1" applyFont="1" applyFill="1" applyBorder="1" applyAlignment="1">
      <alignment horizontal="right" vertical="center" wrapText="1"/>
    </xf>
    <xf numFmtId="38" fontId="3" fillId="0" borderId="19" xfId="0" applyNumberFormat="1" applyFont="1" applyFill="1" applyBorder="1" applyAlignment="1">
      <alignment horizontal="right" vertical="center" wrapText="1"/>
    </xf>
    <xf numFmtId="6" fontId="6" fillId="0" borderId="14" xfId="0" applyNumberFormat="1" applyFont="1" applyFill="1" applyBorder="1" applyAlignment="1">
      <alignment horizontal="right" vertical="center" wrapText="1"/>
    </xf>
    <xf numFmtId="9" fontId="3" fillId="0" borderId="20" xfId="0" applyNumberFormat="1" applyFont="1" applyBorder="1" applyAlignment="1">
      <alignment horizontal="right" vertical="top" wrapText="1"/>
    </xf>
    <xf numFmtId="0" fontId="0" fillId="0" borderId="21" xfId="0" applyBorder="1" applyAlignment="1">
      <alignment/>
    </xf>
    <xf numFmtId="0" fontId="2" fillId="20" borderId="22" xfId="0" applyFont="1" applyFill="1" applyBorder="1" applyAlignment="1">
      <alignment wrapText="1"/>
    </xf>
    <xf numFmtId="9" fontId="3" fillId="0" borderId="16" xfId="0" applyNumberFormat="1" applyFont="1" applyBorder="1" applyAlignment="1">
      <alignment horizontal="right" vertical="top" wrapText="1"/>
    </xf>
    <xf numFmtId="9" fontId="3" fillId="0" borderId="11" xfId="0" applyNumberFormat="1" applyFont="1" applyBorder="1" applyAlignment="1">
      <alignment horizontal="right" vertical="top" wrapText="1"/>
    </xf>
    <xf numFmtId="0" fontId="29" fillId="0" borderId="10" xfId="0" applyFont="1" applyBorder="1" applyAlignment="1">
      <alignment horizontal="justify" wrapText="1"/>
    </xf>
    <xf numFmtId="10" fontId="3" fillId="0" borderId="12" xfId="0" applyNumberFormat="1" applyFont="1" applyBorder="1" applyAlignment="1">
      <alignment horizontal="right" vertical="top" wrapText="1"/>
    </xf>
    <xf numFmtId="1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justify" vertical="center" wrapText="1"/>
    </xf>
    <xf numFmtId="0" fontId="0" fillId="0" borderId="23" xfId="0" applyBorder="1" applyAlignment="1">
      <alignment horizontal="justify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0" borderId="24" xfId="0" applyFont="1" applyFill="1" applyBorder="1" applyAlignment="1">
      <alignment horizontal="center" wrapText="1"/>
    </xf>
    <xf numFmtId="0" fontId="2" fillId="20" borderId="20" xfId="0" applyFont="1" applyFill="1" applyBorder="1" applyAlignment="1">
      <alignment horizontal="center" wrapText="1"/>
    </xf>
    <xf numFmtId="0" fontId="2" fillId="20" borderId="25" xfId="0" applyFont="1" applyFill="1" applyBorder="1" applyAlignment="1">
      <alignment horizontal="center" wrapText="1"/>
    </xf>
    <xf numFmtId="0" fontId="2" fillId="20" borderId="12" xfId="0" applyFont="1" applyFill="1" applyBorder="1" applyAlignment="1">
      <alignment horizontal="center" wrapText="1"/>
    </xf>
    <xf numFmtId="0" fontId="2" fillId="20" borderId="26" xfId="0" applyFont="1" applyFill="1" applyBorder="1" applyAlignment="1">
      <alignment horizontal="center" wrapText="1"/>
    </xf>
    <xf numFmtId="0" fontId="2" fillId="20" borderId="18" xfId="0" applyFont="1" applyFill="1" applyBorder="1" applyAlignment="1">
      <alignment horizontal="center" wrapText="1"/>
    </xf>
    <xf numFmtId="0" fontId="3" fillId="20" borderId="27" xfId="0" applyFont="1" applyFill="1" applyBorder="1" applyAlignment="1">
      <alignment horizontal="center" vertical="center"/>
    </xf>
    <xf numFmtId="0" fontId="3" fillId="20" borderId="2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BreakPreview" zoomScaleSheetLayoutView="100" zoomScalePageLayoutView="0" workbookViewId="0" topLeftCell="A1">
      <pane ySplit="3" topLeftCell="BM10" activePane="bottomLeft" state="frozen"/>
      <selection pane="topLeft" activeCell="A1" sqref="A1"/>
      <selection pane="bottomLeft" activeCell="A1" sqref="A1:N1"/>
    </sheetView>
  </sheetViews>
  <sheetFormatPr defaultColWidth="9.00390625" defaultRowHeight="12.75"/>
  <cols>
    <col min="1" max="1" width="5.75390625" style="0" bestFit="1" customWidth="1"/>
    <col min="2" max="2" width="34.25390625" style="0" customWidth="1"/>
    <col min="3" max="4" width="13.25390625" style="0" hidden="1" customWidth="1"/>
    <col min="5" max="5" width="14.375" style="0" bestFit="1" customWidth="1"/>
    <col min="6" max="9" width="13.25390625" style="0" bestFit="1" customWidth="1"/>
    <col min="10" max="13" width="13.25390625" style="0" customWidth="1"/>
    <col min="14" max="14" width="13.25390625" style="0" bestFit="1" customWidth="1"/>
  </cols>
  <sheetData>
    <row r="1" spans="1:14" ht="18.75" thickBot="1">
      <c r="A1" s="66" t="s">
        <v>36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5" ht="13.5" thickTop="1">
      <c r="A2" s="67" t="s">
        <v>0</v>
      </c>
      <c r="B2" s="69" t="s">
        <v>1</v>
      </c>
      <c r="C2" s="71">
        <v>2006</v>
      </c>
      <c r="D2" s="73" t="s">
        <v>2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55"/>
    </row>
    <row r="3" spans="1:14" ht="12.75">
      <c r="A3" s="68"/>
      <c r="B3" s="70"/>
      <c r="C3" s="72"/>
      <c r="D3" s="42">
        <v>2007</v>
      </c>
      <c r="E3" s="1">
        <v>2009</v>
      </c>
      <c r="F3" s="1">
        <v>2010</v>
      </c>
      <c r="G3" s="1">
        <v>2011</v>
      </c>
      <c r="H3" s="1">
        <v>2012</v>
      </c>
      <c r="I3" s="1">
        <v>2013</v>
      </c>
      <c r="J3" s="1">
        <v>2014</v>
      </c>
      <c r="K3" s="1">
        <v>2015</v>
      </c>
      <c r="L3" s="1">
        <v>2016</v>
      </c>
      <c r="M3" s="1">
        <v>2017</v>
      </c>
      <c r="N3" s="56">
        <v>2018</v>
      </c>
    </row>
    <row r="4" spans="1:14" ht="12.75">
      <c r="A4" s="2">
        <v>1</v>
      </c>
      <c r="B4" s="3">
        <v>2</v>
      </c>
      <c r="C4" s="30">
        <v>3</v>
      </c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</row>
    <row r="5" spans="1:14" ht="19.5" customHeight="1">
      <c r="A5" s="18">
        <v>1</v>
      </c>
      <c r="B5" s="19" t="s">
        <v>51</v>
      </c>
      <c r="C5" s="31"/>
      <c r="D5" s="43"/>
      <c r="E5" s="20">
        <f>E6+E14</f>
        <v>7565767.29</v>
      </c>
      <c r="F5" s="20">
        <f>F6+F15</f>
        <v>14338896.05</v>
      </c>
      <c r="G5" s="20">
        <f aca="true" t="shared" si="0" ref="G5:N5">G6+G14</f>
        <v>14352795</v>
      </c>
      <c r="H5" s="20">
        <f t="shared" si="0"/>
        <v>14117003</v>
      </c>
      <c r="I5" s="20">
        <f t="shared" si="0"/>
        <v>11240877</v>
      </c>
      <c r="J5" s="20">
        <f t="shared" si="0"/>
        <v>8424457</v>
      </c>
      <c r="K5" s="20">
        <f t="shared" si="0"/>
        <v>5858037</v>
      </c>
      <c r="L5" s="20">
        <f t="shared" si="0"/>
        <v>4210985</v>
      </c>
      <c r="M5" s="20">
        <f t="shared" si="0"/>
        <v>2563933</v>
      </c>
      <c r="N5" s="20">
        <f t="shared" si="0"/>
        <v>1151900</v>
      </c>
    </row>
    <row r="6" spans="1:14" s="17" customFormat="1" ht="25.5">
      <c r="A6" s="18" t="s">
        <v>3</v>
      </c>
      <c r="B6" s="19" t="s">
        <v>33</v>
      </c>
      <c r="C6" s="31">
        <f>SUM(C7:C9)</f>
        <v>6494979.96</v>
      </c>
      <c r="D6" s="43">
        <f aca="true" t="shared" si="1" ref="D6:N6">SUM(D7:D9)</f>
        <v>7492327.84</v>
      </c>
      <c r="E6" s="20">
        <f>SUM(E7:E9)</f>
        <v>7565767.29</v>
      </c>
      <c r="F6" s="20">
        <f t="shared" si="1"/>
        <v>14338896.05</v>
      </c>
      <c r="G6" s="20">
        <f t="shared" si="1"/>
        <v>14352795</v>
      </c>
      <c r="H6" s="20">
        <f t="shared" si="1"/>
        <v>14117003</v>
      </c>
      <c r="I6" s="20">
        <f t="shared" si="1"/>
        <v>11240877</v>
      </c>
      <c r="J6" s="20">
        <f t="shared" si="1"/>
        <v>8424457</v>
      </c>
      <c r="K6" s="20">
        <f t="shared" si="1"/>
        <v>5858037</v>
      </c>
      <c r="L6" s="20">
        <f t="shared" si="1"/>
        <v>4210985</v>
      </c>
      <c r="M6" s="20">
        <f t="shared" si="1"/>
        <v>2563933</v>
      </c>
      <c r="N6" s="20">
        <f t="shared" si="1"/>
        <v>1151900</v>
      </c>
    </row>
    <row r="7" spans="1:14" ht="12.75">
      <c r="A7" s="6" t="s">
        <v>37</v>
      </c>
      <c r="B7" s="9" t="s">
        <v>4</v>
      </c>
      <c r="C7" s="32">
        <v>1579604</v>
      </c>
      <c r="D7" s="44">
        <f>C26</f>
        <v>2313428</v>
      </c>
      <c r="E7" s="12">
        <v>5036789</v>
      </c>
      <c r="F7" s="12">
        <f aca="true" t="shared" si="2" ref="F7:N7">E26</f>
        <v>12139770</v>
      </c>
      <c r="G7" s="12">
        <f t="shared" si="2"/>
        <v>12572395</v>
      </c>
      <c r="H7" s="12">
        <f t="shared" si="2"/>
        <v>13094203</v>
      </c>
      <c r="I7" s="12">
        <f t="shared" si="2"/>
        <v>10975677</v>
      </c>
      <c r="J7" s="12">
        <f t="shared" si="2"/>
        <v>8416857</v>
      </c>
      <c r="K7" s="12">
        <f t="shared" si="2"/>
        <v>5858037</v>
      </c>
      <c r="L7" s="12">
        <f t="shared" si="2"/>
        <v>4210985</v>
      </c>
      <c r="M7" s="12">
        <f t="shared" si="2"/>
        <v>2563933</v>
      </c>
      <c r="N7" s="12">
        <f t="shared" si="2"/>
        <v>1151900</v>
      </c>
    </row>
    <row r="8" spans="1:14" ht="24">
      <c r="A8" s="6" t="s">
        <v>38</v>
      </c>
      <c r="B8" s="9" t="s">
        <v>56</v>
      </c>
      <c r="C8" s="32">
        <v>4915375.96</v>
      </c>
      <c r="D8" s="44">
        <f>C27</f>
        <v>5178899.84</v>
      </c>
      <c r="E8" s="12">
        <v>528978.29</v>
      </c>
      <c r="F8" s="12">
        <f aca="true" t="shared" si="3" ref="F8:N8">E27</f>
        <v>199126.05000000005</v>
      </c>
      <c r="G8" s="12">
        <f t="shared" si="3"/>
        <v>30400.00000000006</v>
      </c>
      <c r="H8" s="12">
        <f t="shared" si="3"/>
        <v>22800.00000000006</v>
      </c>
      <c r="I8" s="12">
        <f t="shared" si="3"/>
        <v>15200.000000000058</v>
      </c>
      <c r="J8" s="12">
        <f t="shared" si="3"/>
        <v>7600.000000000058</v>
      </c>
      <c r="K8" s="12">
        <f t="shared" si="3"/>
        <v>5.820766091346741E-11</v>
      </c>
      <c r="L8" s="12">
        <f t="shared" si="3"/>
        <v>5.820766091346741E-11</v>
      </c>
      <c r="M8" s="12">
        <f t="shared" si="3"/>
        <v>5.820766091346741E-11</v>
      </c>
      <c r="N8" s="12">
        <f t="shared" si="3"/>
        <v>5.820766091346741E-11</v>
      </c>
    </row>
    <row r="9" spans="1:14" ht="12.75">
      <c r="A9" s="6" t="s">
        <v>39</v>
      </c>
      <c r="B9" s="9" t="s">
        <v>5</v>
      </c>
      <c r="C9" s="32">
        <v>0</v>
      </c>
      <c r="D9" s="44">
        <v>0</v>
      </c>
      <c r="E9" s="12">
        <v>2000000</v>
      </c>
      <c r="F9" s="12">
        <f aca="true" t="shared" si="4" ref="F9:N9">E28</f>
        <v>2000000</v>
      </c>
      <c r="G9" s="12">
        <f t="shared" si="4"/>
        <v>1750000</v>
      </c>
      <c r="H9" s="12">
        <f t="shared" si="4"/>
        <v>1000000</v>
      </c>
      <c r="I9" s="12">
        <f t="shared" si="4"/>
        <v>250000</v>
      </c>
      <c r="J9" s="12">
        <f t="shared" si="4"/>
        <v>0</v>
      </c>
      <c r="K9" s="12">
        <f t="shared" si="4"/>
        <v>0</v>
      </c>
      <c r="L9" s="12">
        <f t="shared" si="4"/>
        <v>0</v>
      </c>
      <c r="M9" s="12">
        <f t="shared" si="4"/>
        <v>0</v>
      </c>
      <c r="N9" s="12">
        <f t="shared" si="4"/>
        <v>0</v>
      </c>
    </row>
    <row r="10" spans="1:14" ht="25.5">
      <c r="A10" s="5" t="s">
        <v>6</v>
      </c>
      <c r="B10" s="8" t="s">
        <v>7</v>
      </c>
      <c r="C10" s="33">
        <f aca="true" t="shared" si="5" ref="C10:I10">SUM(C11:C13)</f>
        <v>1252000</v>
      </c>
      <c r="D10" s="45">
        <f t="shared" si="5"/>
        <v>0</v>
      </c>
      <c r="E10" s="11">
        <f t="shared" si="5"/>
        <v>8092326</v>
      </c>
      <c r="F10" s="11">
        <f t="shared" si="5"/>
        <v>2344084</v>
      </c>
      <c r="G10" s="11">
        <f t="shared" si="5"/>
        <v>2347360</v>
      </c>
      <c r="H10" s="11">
        <f t="shared" si="5"/>
        <v>0</v>
      </c>
      <c r="I10" s="11">
        <f t="shared" si="5"/>
        <v>0</v>
      </c>
      <c r="J10" s="11">
        <f>SUM(J11:J13)</f>
        <v>0</v>
      </c>
      <c r="K10" s="11">
        <f>SUM(K11:K13)</f>
        <v>0</v>
      </c>
      <c r="L10" s="11">
        <f>SUM(L11:L13)</f>
        <v>0</v>
      </c>
      <c r="M10" s="11">
        <f>SUM(M11:M13)</f>
        <v>0</v>
      </c>
      <c r="N10" s="11">
        <f>SUM(N11:N13)</f>
        <v>0</v>
      </c>
    </row>
    <row r="11" spans="1:14" ht="12.75">
      <c r="A11" s="6" t="s">
        <v>40</v>
      </c>
      <c r="B11" s="9" t="s">
        <v>8</v>
      </c>
      <c r="C11" s="32">
        <v>1252000</v>
      </c>
      <c r="D11" s="44"/>
      <c r="E11" s="12">
        <v>8092326</v>
      </c>
      <c r="F11" s="12">
        <v>2344084</v>
      </c>
      <c r="G11" s="12">
        <v>2347360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ht="24">
      <c r="A12" s="6" t="s">
        <v>41</v>
      </c>
      <c r="B12" s="9" t="s">
        <v>56</v>
      </c>
      <c r="C12" s="32">
        <v>0</v>
      </c>
      <c r="D12" s="44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</row>
    <row r="13" spans="1:14" ht="12.75">
      <c r="A13" s="6" t="s">
        <v>42</v>
      </c>
      <c r="B13" s="9" t="s">
        <v>9</v>
      </c>
      <c r="C13" s="32">
        <v>0</v>
      </c>
      <c r="D13" s="44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1:14" ht="25.5">
      <c r="A14" s="5" t="s">
        <v>10</v>
      </c>
      <c r="B14" s="8" t="s">
        <v>11</v>
      </c>
      <c r="C14" s="34">
        <v>0</v>
      </c>
      <c r="D14" s="46">
        <v>0</v>
      </c>
      <c r="E14" s="13">
        <v>0</v>
      </c>
      <c r="F14" s="13">
        <f>F16+F15</f>
        <v>0</v>
      </c>
      <c r="G14" s="13">
        <f>G16+G15</f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</row>
    <row r="15" spans="1:14" ht="12.75">
      <c r="A15" s="6" t="s">
        <v>43</v>
      </c>
      <c r="B15" s="9" t="s">
        <v>12</v>
      </c>
      <c r="C15" s="35">
        <v>0</v>
      </c>
      <c r="D15" s="47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</row>
    <row r="16" spans="1:14" ht="12.75">
      <c r="A16" s="6" t="s">
        <v>44</v>
      </c>
      <c r="B16" s="9" t="s">
        <v>13</v>
      </c>
      <c r="C16" s="35">
        <v>0</v>
      </c>
      <c r="D16" s="47">
        <v>0</v>
      </c>
      <c r="E16" s="14">
        <v>0</v>
      </c>
      <c r="F16" s="14"/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</row>
    <row r="17" spans="1:14" s="24" customFormat="1" ht="12.75">
      <c r="A17" s="21">
        <v>2</v>
      </c>
      <c r="B17" s="22" t="s">
        <v>14</v>
      </c>
      <c r="C17" s="36">
        <f>C18+C22+C23+C24</f>
        <v>2054923.7</v>
      </c>
      <c r="D17" s="48">
        <f>D18+D22+D23+D24</f>
        <v>2141881.29</v>
      </c>
      <c r="E17" s="29">
        <f>E18+E23+E24</f>
        <v>1782791.24</v>
      </c>
      <c r="F17" s="29">
        <f>F18+F23+F24+F22</f>
        <v>2915850.36</v>
      </c>
      <c r="G17" s="29">
        <f aca="true" t="shared" si="6" ref="G17:N17">G18+G23+G24+G22</f>
        <v>3161441.7800000003</v>
      </c>
      <c r="H17" s="29">
        <f t="shared" si="6"/>
        <v>3382748.94</v>
      </c>
      <c r="I17" s="29">
        <f t="shared" si="6"/>
        <v>3187038.04</v>
      </c>
      <c r="J17" s="29">
        <f t="shared" si="6"/>
        <v>2829675.34</v>
      </c>
      <c r="K17" s="29">
        <f t="shared" si="6"/>
        <v>1832444.4</v>
      </c>
      <c r="L17" s="29">
        <f t="shared" si="6"/>
        <v>1775156.11</v>
      </c>
      <c r="M17" s="29">
        <f t="shared" si="6"/>
        <v>1482902.96</v>
      </c>
      <c r="N17" s="29">
        <f t="shared" si="6"/>
        <v>1177055.22</v>
      </c>
    </row>
    <row r="18" spans="1:14" ht="25.5">
      <c r="A18" s="4" t="s">
        <v>15</v>
      </c>
      <c r="B18" s="7" t="s">
        <v>16</v>
      </c>
      <c r="C18" s="37">
        <f aca="true" t="shared" si="7" ref="C18:N18">SUM(C19:C21)</f>
        <v>1793586</v>
      </c>
      <c r="D18" s="49">
        <f t="shared" si="7"/>
        <v>1850332</v>
      </c>
      <c r="E18" s="10">
        <f t="shared" si="7"/>
        <v>1319197.24</v>
      </c>
      <c r="F18" s="10">
        <f t="shared" si="7"/>
        <v>2330185.05</v>
      </c>
      <c r="G18" s="10">
        <f t="shared" si="7"/>
        <v>2583152</v>
      </c>
      <c r="H18" s="10">
        <f t="shared" si="7"/>
        <v>2876126</v>
      </c>
      <c r="I18" s="10">
        <f t="shared" si="7"/>
        <v>2816420</v>
      </c>
      <c r="J18" s="10">
        <f t="shared" si="7"/>
        <v>2566420</v>
      </c>
      <c r="K18" s="10">
        <f t="shared" si="7"/>
        <v>1647052</v>
      </c>
      <c r="L18" s="10">
        <f t="shared" si="7"/>
        <v>1647052</v>
      </c>
      <c r="M18" s="10">
        <f t="shared" si="7"/>
        <v>1412033</v>
      </c>
      <c r="N18" s="10">
        <f t="shared" si="7"/>
        <v>1151900</v>
      </c>
    </row>
    <row r="19" spans="1:14" ht="24">
      <c r="A19" s="6" t="s">
        <v>17</v>
      </c>
      <c r="B19" s="9" t="s">
        <v>56</v>
      </c>
      <c r="C19" s="32">
        <v>1793586</v>
      </c>
      <c r="D19" s="44">
        <v>1226100</v>
      </c>
      <c r="E19" s="12">
        <v>329852.24</v>
      </c>
      <c r="F19" s="12">
        <v>168726.05</v>
      </c>
      <c r="G19" s="12">
        <v>7600</v>
      </c>
      <c r="H19" s="12">
        <v>7600</v>
      </c>
      <c r="I19" s="12">
        <v>7600</v>
      </c>
      <c r="J19" s="12">
        <v>7600</v>
      </c>
      <c r="K19" s="12">
        <v>0</v>
      </c>
      <c r="L19" s="12">
        <v>0</v>
      </c>
      <c r="M19" s="12">
        <v>0</v>
      </c>
      <c r="N19" s="12">
        <v>0</v>
      </c>
    </row>
    <row r="20" spans="1:14" ht="12.75">
      <c r="A20" s="6" t="s">
        <v>18</v>
      </c>
      <c r="B20" s="9" t="s">
        <v>4</v>
      </c>
      <c r="C20" s="32"/>
      <c r="D20" s="44">
        <v>624232</v>
      </c>
      <c r="E20" s="12">
        <v>989345</v>
      </c>
      <c r="F20" s="12">
        <v>1911459</v>
      </c>
      <c r="G20" s="12">
        <v>1825552</v>
      </c>
      <c r="H20" s="12">
        <v>2118526</v>
      </c>
      <c r="I20" s="12">
        <v>2558820</v>
      </c>
      <c r="J20" s="12">
        <v>2558820</v>
      </c>
      <c r="K20" s="12">
        <v>1647052</v>
      </c>
      <c r="L20" s="12">
        <v>1647052</v>
      </c>
      <c r="M20" s="12">
        <v>1412033</v>
      </c>
      <c r="N20" s="12">
        <v>1151900</v>
      </c>
    </row>
    <row r="21" spans="1:14" ht="12.75">
      <c r="A21" s="6" t="s">
        <v>45</v>
      </c>
      <c r="B21" s="9" t="s">
        <v>5</v>
      </c>
      <c r="C21" s="32">
        <v>0</v>
      </c>
      <c r="D21" s="44">
        <v>0</v>
      </c>
      <c r="E21" s="12">
        <v>0</v>
      </c>
      <c r="F21" s="12">
        <v>250000</v>
      </c>
      <c r="G21" s="12">
        <v>750000</v>
      </c>
      <c r="H21" s="12">
        <v>750000</v>
      </c>
      <c r="I21" s="12">
        <v>250000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</row>
    <row r="22" spans="1:14" ht="25.5">
      <c r="A22" s="5" t="s">
        <v>19</v>
      </c>
      <c r="B22" s="8" t="s">
        <v>20</v>
      </c>
      <c r="C22" s="38">
        <v>0</v>
      </c>
      <c r="D22" s="50">
        <v>0</v>
      </c>
      <c r="E22" s="11">
        <v>0</v>
      </c>
      <c r="F22" s="11">
        <v>0</v>
      </c>
      <c r="G22" s="11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</row>
    <row r="23" spans="1:14" ht="12.75">
      <c r="A23" s="5" t="s">
        <v>21</v>
      </c>
      <c r="B23" s="8" t="s">
        <v>46</v>
      </c>
      <c r="C23" s="33">
        <v>261337.7</v>
      </c>
      <c r="D23" s="45">
        <v>291549.29</v>
      </c>
      <c r="E23" s="11">
        <v>463594</v>
      </c>
      <c r="F23" s="11">
        <v>585665.31</v>
      </c>
      <c r="G23" s="11">
        <v>578289.78</v>
      </c>
      <c r="H23" s="11">
        <v>506622.94</v>
      </c>
      <c r="I23" s="11">
        <v>370618.04</v>
      </c>
      <c r="J23" s="11">
        <v>263255.34</v>
      </c>
      <c r="K23" s="11">
        <v>185392.4</v>
      </c>
      <c r="L23" s="11">
        <v>128104.11</v>
      </c>
      <c r="M23" s="11">
        <v>70869.96</v>
      </c>
      <c r="N23" s="11">
        <v>25155.22</v>
      </c>
    </row>
    <row r="24" spans="1:14" ht="25.5" customHeight="1">
      <c r="A24" s="5" t="s">
        <v>22</v>
      </c>
      <c r="B24" s="8" t="s">
        <v>23</v>
      </c>
      <c r="C24" s="33">
        <v>0</v>
      </c>
      <c r="D24" s="45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1:14" s="17" customFormat="1" ht="12.75">
      <c r="A25" s="18" t="s">
        <v>24</v>
      </c>
      <c r="B25" s="19" t="s">
        <v>30</v>
      </c>
      <c r="C25" s="31">
        <f>SUM(C26:C27)</f>
        <v>7492327.84</v>
      </c>
      <c r="D25" s="43" t="e">
        <f>SUM(D26:D27)</f>
        <v>#REF!</v>
      </c>
      <c r="E25" s="20">
        <f>SUM(E26:E29)</f>
        <v>14338896.05</v>
      </c>
      <c r="F25" s="20">
        <f aca="true" t="shared" si="8" ref="F25:N25">SUM(F26:F29)</f>
        <v>14352795</v>
      </c>
      <c r="G25" s="20">
        <f t="shared" si="8"/>
        <v>14117003</v>
      </c>
      <c r="H25" s="20">
        <f t="shared" si="8"/>
        <v>11240877</v>
      </c>
      <c r="I25" s="20">
        <f t="shared" si="8"/>
        <v>8424457</v>
      </c>
      <c r="J25" s="20">
        <f t="shared" si="8"/>
        <v>5858037</v>
      </c>
      <c r="K25" s="20">
        <f t="shared" si="8"/>
        <v>4210985</v>
      </c>
      <c r="L25" s="20">
        <f t="shared" si="8"/>
        <v>2563933</v>
      </c>
      <c r="M25" s="20">
        <f t="shared" si="8"/>
        <v>1151900</v>
      </c>
      <c r="N25" s="20">
        <f t="shared" si="8"/>
        <v>5.820766091346741E-11</v>
      </c>
    </row>
    <row r="26" spans="1:14" ht="12.75">
      <c r="A26" s="5" t="s">
        <v>31</v>
      </c>
      <c r="B26" s="8" t="s">
        <v>8</v>
      </c>
      <c r="C26" s="33">
        <v>2313428</v>
      </c>
      <c r="D26" s="45">
        <f aca="true" t="shared" si="9" ref="D26:M26">D7+D11-D20</f>
        <v>1689196</v>
      </c>
      <c r="E26" s="11">
        <f t="shared" si="9"/>
        <v>12139770</v>
      </c>
      <c r="F26" s="11">
        <f t="shared" si="9"/>
        <v>12572395</v>
      </c>
      <c r="G26" s="11">
        <f t="shared" si="9"/>
        <v>13094203</v>
      </c>
      <c r="H26" s="11">
        <f t="shared" si="9"/>
        <v>10975677</v>
      </c>
      <c r="I26" s="11">
        <f t="shared" si="9"/>
        <v>8416857</v>
      </c>
      <c r="J26" s="11">
        <f t="shared" si="9"/>
        <v>5858037</v>
      </c>
      <c r="K26" s="11">
        <f t="shared" si="9"/>
        <v>4210985</v>
      </c>
      <c r="L26" s="11">
        <f t="shared" si="9"/>
        <v>2563933</v>
      </c>
      <c r="M26" s="11">
        <f t="shared" si="9"/>
        <v>1151900</v>
      </c>
      <c r="N26" s="11">
        <f>N7-N20</f>
        <v>0</v>
      </c>
    </row>
    <row r="27" spans="1:14" ht="24">
      <c r="A27" s="5" t="s">
        <v>32</v>
      </c>
      <c r="B27" s="59" t="s">
        <v>56</v>
      </c>
      <c r="C27" s="33">
        <v>5178899.84</v>
      </c>
      <c r="D27" s="45" t="e">
        <f>D8+#REF!-D19</f>
        <v>#REF!</v>
      </c>
      <c r="E27" s="11">
        <f>E8+E12-E19</f>
        <v>199126.05000000005</v>
      </c>
      <c r="F27" s="11">
        <f aca="true" t="shared" si="10" ref="F27:N27">F8+F12-F19</f>
        <v>30400.00000000006</v>
      </c>
      <c r="G27" s="11">
        <f t="shared" si="10"/>
        <v>22800.00000000006</v>
      </c>
      <c r="H27" s="11">
        <f t="shared" si="10"/>
        <v>15200.000000000058</v>
      </c>
      <c r="I27" s="11">
        <f t="shared" si="10"/>
        <v>7600.000000000058</v>
      </c>
      <c r="J27" s="11">
        <f t="shared" si="10"/>
        <v>5.820766091346741E-11</v>
      </c>
      <c r="K27" s="11">
        <f t="shared" si="10"/>
        <v>5.820766091346741E-11</v>
      </c>
      <c r="L27" s="11">
        <f t="shared" si="10"/>
        <v>5.820766091346741E-11</v>
      </c>
      <c r="M27" s="11">
        <f t="shared" si="10"/>
        <v>5.820766091346741E-11</v>
      </c>
      <c r="N27" s="11">
        <f t="shared" si="10"/>
        <v>5.820766091346741E-11</v>
      </c>
    </row>
    <row r="28" spans="1:14" ht="12.75">
      <c r="A28" s="5" t="s">
        <v>52</v>
      </c>
      <c r="B28" s="8" t="s">
        <v>9</v>
      </c>
      <c r="C28" s="33"/>
      <c r="D28" s="45"/>
      <c r="E28" s="11">
        <f aca="true" t="shared" si="11" ref="E28:N28">E9+E13-E21</f>
        <v>2000000</v>
      </c>
      <c r="F28" s="11">
        <f t="shared" si="11"/>
        <v>1750000</v>
      </c>
      <c r="G28" s="11">
        <f t="shared" si="11"/>
        <v>1000000</v>
      </c>
      <c r="H28" s="11">
        <f t="shared" si="11"/>
        <v>250000</v>
      </c>
      <c r="I28" s="11">
        <f t="shared" si="11"/>
        <v>0</v>
      </c>
      <c r="J28" s="11">
        <f t="shared" si="11"/>
        <v>0</v>
      </c>
      <c r="K28" s="11">
        <f t="shared" si="11"/>
        <v>0</v>
      </c>
      <c r="L28" s="11">
        <f t="shared" si="11"/>
        <v>0</v>
      </c>
      <c r="M28" s="11">
        <f t="shared" si="11"/>
        <v>0</v>
      </c>
      <c r="N28" s="11">
        <f t="shared" si="11"/>
        <v>0</v>
      </c>
    </row>
    <row r="29" spans="1:14" ht="25.5">
      <c r="A29" s="5" t="s">
        <v>53</v>
      </c>
      <c r="B29" s="8" t="s">
        <v>49</v>
      </c>
      <c r="C29" s="33"/>
      <c r="D29" s="45"/>
      <c r="E29" s="11">
        <f>E14-E22</f>
        <v>0</v>
      </c>
      <c r="F29" s="11">
        <f>F14-F22</f>
        <v>0</v>
      </c>
      <c r="G29" s="11">
        <f aca="true" t="shared" si="12" ref="G29:N29">G14-G22</f>
        <v>0</v>
      </c>
      <c r="H29" s="11">
        <f t="shared" si="12"/>
        <v>0</v>
      </c>
      <c r="I29" s="11">
        <f t="shared" si="12"/>
        <v>0</v>
      </c>
      <c r="J29" s="11">
        <f t="shared" si="12"/>
        <v>0</v>
      </c>
      <c r="K29" s="11">
        <f t="shared" si="12"/>
        <v>0</v>
      </c>
      <c r="L29" s="11">
        <f t="shared" si="12"/>
        <v>0</v>
      </c>
      <c r="M29" s="11">
        <f t="shared" si="12"/>
        <v>0</v>
      </c>
      <c r="N29" s="11">
        <f t="shared" si="12"/>
        <v>0</v>
      </c>
    </row>
    <row r="30" spans="1:14" s="24" customFormat="1" ht="25.5">
      <c r="A30" s="21">
        <v>4</v>
      </c>
      <c r="B30" s="22" t="s">
        <v>54</v>
      </c>
      <c r="C30" s="39">
        <v>20675740.37</v>
      </c>
      <c r="D30" s="51">
        <v>23051562</v>
      </c>
      <c r="E30" s="23">
        <v>34210043</v>
      </c>
      <c r="F30" s="23">
        <v>30245230</v>
      </c>
      <c r="G30" s="23">
        <v>30910852</v>
      </c>
      <c r="H30" s="23">
        <v>23121144</v>
      </c>
      <c r="I30" s="23">
        <v>23814778</v>
      </c>
      <c r="J30" s="23">
        <v>24529222</v>
      </c>
      <c r="K30" s="23">
        <v>25265098</v>
      </c>
      <c r="L30" s="23">
        <v>26023051</v>
      </c>
      <c r="M30" s="23">
        <v>26803743</v>
      </c>
      <c r="N30" s="23">
        <v>27607855</v>
      </c>
    </row>
    <row r="31" spans="1:14" s="24" customFormat="1" ht="12.75">
      <c r="A31" s="21">
        <v>5</v>
      </c>
      <c r="B31" s="22" t="s">
        <v>25</v>
      </c>
      <c r="C31" s="39">
        <v>21224375.9</v>
      </c>
      <c r="D31" s="51">
        <v>21721164</v>
      </c>
      <c r="E31" s="23">
        <v>41313024</v>
      </c>
      <c r="F31" s="23">
        <f aca="true" t="shared" si="13" ref="F31:N31">F30+F10-F18</f>
        <v>30259128.95</v>
      </c>
      <c r="G31" s="23">
        <f t="shared" si="13"/>
        <v>30675060</v>
      </c>
      <c r="H31" s="23">
        <f t="shared" si="13"/>
        <v>20245018</v>
      </c>
      <c r="I31" s="23">
        <f t="shared" si="13"/>
        <v>20998358</v>
      </c>
      <c r="J31" s="23">
        <f t="shared" si="13"/>
        <v>21962802</v>
      </c>
      <c r="K31" s="23">
        <f t="shared" si="13"/>
        <v>23618046</v>
      </c>
      <c r="L31" s="23">
        <f t="shared" si="13"/>
        <v>24375999</v>
      </c>
      <c r="M31" s="23">
        <f t="shared" si="13"/>
        <v>25391710</v>
      </c>
      <c r="N31" s="23">
        <f t="shared" si="13"/>
        <v>26455955</v>
      </c>
    </row>
    <row r="32" spans="1:14" s="24" customFormat="1" ht="12.75">
      <c r="A32" s="21">
        <v>6</v>
      </c>
      <c r="B32" s="25" t="s">
        <v>26</v>
      </c>
      <c r="C32" s="40">
        <f>C30-C31</f>
        <v>-548635.5299999975</v>
      </c>
      <c r="D32" s="52">
        <f aca="true" t="shared" si="14" ref="D32:I32">D30-D31</f>
        <v>1330398</v>
      </c>
      <c r="E32" s="26">
        <f t="shared" si="14"/>
        <v>-7102981</v>
      </c>
      <c r="F32" s="26">
        <f t="shared" si="14"/>
        <v>-13898.949999999255</v>
      </c>
      <c r="G32" s="26">
        <f t="shared" si="14"/>
        <v>235792</v>
      </c>
      <c r="H32" s="26">
        <f t="shared" si="14"/>
        <v>2876126</v>
      </c>
      <c r="I32" s="26">
        <f t="shared" si="14"/>
        <v>2816420</v>
      </c>
      <c r="J32" s="26">
        <f>J30-J31</f>
        <v>2566420</v>
      </c>
      <c r="K32" s="26">
        <f>K30-K31</f>
        <v>1647052</v>
      </c>
      <c r="L32" s="26">
        <f>L30-L31</f>
        <v>1647052</v>
      </c>
      <c r="M32" s="26">
        <f>M30-M31</f>
        <v>1412033</v>
      </c>
      <c r="N32" s="26">
        <f>N30-N31</f>
        <v>1151900</v>
      </c>
    </row>
    <row r="33" spans="1:14" s="24" customFormat="1" ht="14.25" customHeight="1">
      <c r="A33" s="27">
        <v>7</v>
      </c>
      <c r="B33" s="64" t="s">
        <v>27</v>
      </c>
      <c r="C33" s="65"/>
      <c r="D33" s="53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12.75">
      <c r="A34" s="5" t="s">
        <v>34</v>
      </c>
      <c r="B34" s="16" t="s">
        <v>28</v>
      </c>
      <c r="C34" s="41">
        <f>C25/C30</f>
        <v>0.3623728923812173</v>
      </c>
      <c r="D34" s="54" t="e">
        <f aca="true" t="shared" si="15" ref="D34:I34">D25/D30</f>
        <v>#REF!</v>
      </c>
      <c r="E34" s="60">
        <f t="shared" si="15"/>
        <v>0.4191428829832222</v>
      </c>
      <c r="F34" s="60">
        <f t="shared" si="15"/>
        <v>0.4745473914399064</v>
      </c>
      <c r="G34" s="60">
        <f t="shared" si="15"/>
        <v>0.4567005464618057</v>
      </c>
      <c r="H34" s="60">
        <f t="shared" si="15"/>
        <v>0.4861730457627875</v>
      </c>
      <c r="I34" s="60">
        <f t="shared" si="15"/>
        <v>0.35374913005697556</v>
      </c>
      <c r="J34" s="60">
        <f>J25/J30</f>
        <v>0.23881870366699767</v>
      </c>
      <c r="K34" s="60">
        <f>K25/K30</f>
        <v>0.1666720231997517</v>
      </c>
      <c r="L34" s="60">
        <f>L25/L30</f>
        <v>0.09852545729553387</v>
      </c>
      <c r="M34" s="60">
        <f>M25/M30</f>
        <v>0.04297534116783615</v>
      </c>
      <c r="N34" s="60">
        <f>N25/N30</f>
        <v>2.1083731754410984E-18</v>
      </c>
    </row>
    <row r="35" spans="1:14" ht="25.5" customHeight="1">
      <c r="A35" s="5"/>
      <c r="B35" s="16" t="s">
        <v>50</v>
      </c>
      <c r="C35" s="41"/>
      <c r="D35" s="54"/>
      <c r="E35" s="60">
        <f>(E25-E29)/E30</f>
        <v>0.4191428829832222</v>
      </c>
      <c r="F35" s="60">
        <f>(F25-F29)/F30</f>
        <v>0.4745473914399064</v>
      </c>
      <c r="G35" s="60">
        <f aca="true" t="shared" si="16" ref="G35:N35">(G25-G29)/G30</f>
        <v>0.4567005464618057</v>
      </c>
      <c r="H35" s="60">
        <f t="shared" si="16"/>
        <v>0.4861730457627875</v>
      </c>
      <c r="I35" s="60">
        <f t="shared" si="16"/>
        <v>0.35374913005697556</v>
      </c>
      <c r="J35" s="60">
        <f t="shared" si="16"/>
        <v>0.23881870366699767</v>
      </c>
      <c r="K35" s="60">
        <f t="shared" si="16"/>
        <v>0.1666720231997517</v>
      </c>
      <c r="L35" s="60">
        <f t="shared" si="16"/>
        <v>0.09852545729553387</v>
      </c>
      <c r="M35" s="60">
        <f t="shared" si="16"/>
        <v>0.04297534116783615</v>
      </c>
      <c r="N35" s="60">
        <f t="shared" si="16"/>
        <v>2.1083731754410984E-18</v>
      </c>
    </row>
    <row r="36" spans="1:14" ht="25.5">
      <c r="A36" s="5" t="s">
        <v>35</v>
      </c>
      <c r="B36" s="8" t="s">
        <v>29</v>
      </c>
      <c r="C36" s="57">
        <f aca="true" t="shared" si="17" ref="C36:N36">C17/C30</f>
        <v>0.0993881555497594</v>
      </c>
      <c r="D36" s="58">
        <f t="shared" si="17"/>
        <v>0.09291696979146143</v>
      </c>
      <c r="E36" s="61">
        <f t="shared" si="17"/>
        <v>0.05211309556085621</v>
      </c>
      <c r="F36" s="61">
        <f t="shared" si="17"/>
        <v>0.09640694945946848</v>
      </c>
      <c r="G36" s="61">
        <f t="shared" si="17"/>
        <v>0.10227611260925452</v>
      </c>
      <c r="H36" s="61">
        <f t="shared" si="17"/>
        <v>0.14630543108074584</v>
      </c>
      <c r="I36" s="61">
        <f t="shared" si="17"/>
        <v>0.13382606547917433</v>
      </c>
      <c r="J36" s="61">
        <f t="shared" si="17"/>
        <v>0.11535935954267118</v>
      </c>
      <c r="K36" s="61">
        <f t="shared" si="17"/>
        <v>0.07252868759899526</v>
      </c>
      <c r="L36" s="61">
        <f t="shared" si="17"/>
        <v>0.0682147573703022</v>
      </c>
      <c r="M36" s="61">
        <f t="shared" si="17"/>
        <v>0.055324473152872713</v>
      </c>
      <c r="N36" s="61">
        <f t="shared" si="17"/>
        <v>0.042634794336611805</v>
      </c>
    </row>
    <row r="37" spans="1:14" ht="38.25">
      <c r="A37" s="5" t="s">
        <v>47</v>
      </c>
      <c r="B37" s="8" t="s">
        <v>48</v>
      </c>
      <c r="C37" s="57"/>
      <c r="D37" s="58"/>
      <c r="E37" s="61">
        <f>(E18+E23)/E30</f>
        <v>0.05211309556085621</v>
      </c>
      <c r="F37" s="61">
        <f aca="true" t="shared" si="18" ref="F37:N37">(F18+F23)/F30</f>
        <v>0.09640694945946848</v>
      </c>
      <c r="G37" s="61">
        <f t="shared" si="18"/>
        <v>0.10227611260925452</v>
      </c>
      <c r="H37" s="61">
        <f t="shared" si="18"/>
        <v>0.14630543108074584</v>
      </c>
      <c r="I37" s="61">
        <f t="shared" si="18"/>
        <v>0.13382606547917433</v>
      </c>
      <c r="J37" s="61">
        <f t="shared" si="18"/>
        <v>0.11535935954267118</v>
      </c>
      <c r="K37" s="61">
        <f t="shared" si="18"/>
        <v>0.07252868759899526</v>
      </c>
      <c r="L37" s="61">
        <f t="shared" si="18"/>
        <v>0.0682147573703022</v>
      </c>
      <c r="M37" s="61">
        <f t="shared" si="18"/>
        <v>0.055324473152872713</v>
      </c>
      <c r="N37" s="61">
        <f t="shared" si="18"/>
        <v>0.042634794336611805</v>
      </c>
    </row>
    <row r="38" spans="1:14" ht="12.75">
      <c r="A38" s="63" t="s">
        <v>57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</row>
    <row r="39" spans="1:14" ht="18.75" customHeight="1">
      <c r="A39" s="62" t="s">
        <v>55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</row>
  </sheetData>
  <sheetProtection/>
  <mergeCells count="8">
    <mergeCell ref="A39:N39"/>
    <mergeCell ref="A38:N38"/>
    <mergeCell ref="B33:C33"/>
    <mergeCell ref="A1:N1"/>
    <mergeCell ref="A2:A3"/>
    <mergeCell ref="B2:B3"/>
    <mergeCell ref="C2:C3"/>
    <mergeCell ref="D2:N2"/>
  </mergeCells>
  <printOptions gridLines="1" horizontalCentered="1" verticalCentered="1"/>
  <pageMargins left="0.7874015748031497" right="0.7874015748031497" top="0.6299212598425197" bottom="0.984251968503937" header="0.31496062992125984" footer="0.5118110236220472"/>
  <pageSetup horizontalDpi="300" verticalDpi="300" orientation="landscape" paperSize="9" scale="68" r:id="rId1"/>
  <headerFooter alignWithMargins="0">
    <oddHeader>&amp;RZałącznik Nr 12 do uchwały Nr XXIX/180/2008
 Rady Gminy Chojnów 
z dnia 18 grudnia 2008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AKubiak</dc:creator>
  <cp:keywords/>
  <dc:description/>
  <cp:lastModifiedBy>Jolanta Ostrowska</cp:lastModifiedBy>
  <cp:lastPrinted>2008-12-22T08:12:32Z</cp:lastPrinted>
  <dcterms:created xsi:type="dcterms:W3CDTF">2007-03-29T07:43:14Z</dcterms:created>
  <dcterms:modified xsi:type="dcterms:W3CDTF">2008-12-22T08:12:47Z</dcterms:modified>
  <cp:category/>
  <cp:version/>
  <cp:contentType/>
  <cp:contentStatus/>
</cp:coreProperties>
</file>