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8250" activeTab="5"/>
  </bookViews>
  <sheets>
    <sheet name="załacznik nr 1" sheetId="1" r:id="rId1"/>
    <sheet name="załacznik nr 2" sheetId="2" r:id="rId2"/>
    <sheet name="załącznik nr 3" sheetId="3" r:id="rId3"/>
    <sheet name="załacznik nr 4" sheetId="4" r:id="rId4"/>
    <sheet name="załacznik nr 5" sheetId="5" r:id="rId5"/>
    <sheet name="załacznik nr 6" sheetId="6" r:id="rId6"/>
  </sheets>
  <definedNames>
    <definedName name="_xlnm.Print_Titles" localSheetId="0">'załacznik nr 1'!$3:$3</definedName>
    <definedName name="_xlnm.Print_Titles" localSheetId="1">'załacznik nr 2'!$3:$3</definedName>
    <definedName name="_xlnm.Print_Titles" localSheetId="4">'załacznik nr 5'!$5:$5</definedName>
    <definedName name="_xlnm.Print_Titles" localSheetId="2">'załącznik nr 3'!$5:$5</definedName>
  </definedNames>
  <calcPr fullCalcOnLoad="1"/>
</workbook>
</file>

<file path=xl/sharedStrings.xml><?xml version="1.0" encoding="utf-8"?>
<sst xmlns="http://schemas.openxmlformats.org/spreadsheetml/2006/main" count="997" uniqueCount="492">
  <si>
    <t>Rozdział</t>
  </si>
  <si>
    <t>Paragraf</t>
  </si>
  <si>
    <t>Razem</t>
  </si>
  <si>
    <t>DOCHODY</t>
  </si>
  <si>
    <t>WYDATKI</t>
  </si>
  <si>
    <t>Po zmianie</t>
  </si>
  <si>
    <t>010</t>
  </si>
  <si>
    <t>01010</t>
  </si>
  <si>
    <t>6050</t>
  </si>
  <si>
    <t>600</t>
  </si>
  <si>
    <t>60016</t>
  </si>
  <si>
    <t>754</t>
  </si>
  <si>
    <t>926</t>
  </si>
  <si>
    <t>92695</t>
  </si>
  <si>
    <t>6060</t>
  </si>
  <si>
    <t>92109</t>
  </si>
  <si>
    <t>921</t>
  </si>
  <si>
    <t>Dział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</si>
  <si>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</si>
  <si>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</si>
  <si>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</si>
  <si>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</si>
  <si>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</si>
  <si>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</si>
  <si>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</si>
  <si>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</si>
  <si>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Budowa kanalizacji sanitarnej  dla wsi Rokitki Etap II,</t>
  </si>
  <si>
    <t>Budowa kanalizacji sanitarnej dla wsi Zamienice etap I</t>
  </si>
  <si>
    <t>Budowa sieci kanalizacji sanitarnej dla wsi Zamienice kolonia i Rokitki kolonia Brzozy</t>
  </si>
  <si>
    <t>Budowa Stacji Uzdatniania Wody w miejscowości Okmiany II</t>
  </si>
  <si>
    <t>700</t>
  </si>
  <si>
    <t>70005</t>
  </si>
  <si>
    <t>Zakup  gruntów  ANR</t>
  </si>
  <si>
    <t>900</t>
  </si>
  <si>
    <t>90015</t>
  </si>
  <si>
    <t>RAZEM</t>
  </si>
  <si>
    <t>*</t>
  </si>
  <si>
    <t>75412</t>
  </si>
  <si>
    <t>Przebudowa dachów na budynku głównym i garażach Remizy OSP w Rokitkach</t>
  </si>
  <si>
    <t>Zakup kosiarki</t>
  </si>
  <si>
    <t>PLAN ZADAŃ INWESTYCYJNYCH NA ROK 2012</t>
  </si>
  <si>
    <t>Wydatki w ramach funduszu sołeckiego</t>
  </si>
  <si>
    <t>Wykonanie dokumentacji projektowej na rurociąg przesyłowy kanalizacji sanitarnej z Zamienic na oczyszczalnię ścieków w Goliszowie wraz wykonaniem map do celów projektowych</t>
  </si>
  <si>
    <t xml:space="preserve">Wykonanie projektu przyłączy energii elektrycznej do pompowni ścieków w miejscowościach Rokitki, Kolonia Zamienice - Brzozy i Zamienice </t>
  </si>
  <si>
    <t>Wykonanie dokumentacji projektowej na kontenerową oczyszczalnię ścieków i sieć kanalizacji sanitarnej dla podstrefy LSSE Okmiany</t>
  </si>
  <si>
    <t>Budowa kontenerowej oczyszczalni ścieków i sieci kanalizacji sanitarnej dla podstrefy LSSE Okmiany</t>
  </si>
  <si>
    <t>01042</t>
  </si>
  <si>
    <t>Remont drogi gminnej w Niedźwiedzicach</t>
  </si>
  <si>
    <t>Zakup i montaż wiaty przystankowej we wsi Gołaczów</t>
  </si>
  <si>
    <t>Budowa wiaty przystankowej w Pawlikowicach</t>
  </si>
  <si>
    <t>Wykonanie dojazdu do świetlicy w Zamienicach</t>
  </si>
  <si>
    <t>Zakup gruntów pod drogi gminne</t>
  </si>
  <si>
    <t>60053</t>
  </si>
  <si>
    <t>6630</t>
  </si>
  <si>
    <t>Dotacja na realizację projektu "Likwidacja obszarów wykluczenia informacyjnego i budowa dolnośląskiej sieci szkieletowej"</t>
  </si>
  <si>
    <t>Montaż i podłączenie trzech lamp ulicznych na ternie solectwa Goliszów</t>
  </si>
  <si>
    <t>Wykonanie kompletnego ogrodzenia altany grillowej we wsi Budziwojów</t>
  </si>
  <si>
    <t>Budowa toalety przy świetlicy wiejskiej w Czernikowicach</t>
  </si>
  <si>
    <t>Remont, budowa i rozbudowa pomieszczeń przynależnych do świetlicy z zapleczem kuchennym oraz adaptacja toalety w budynku przy świetlicy w Jerzmanowicach</t>
  </si>
  <si>
    <t>Zakup i montaż wyposażenia kuchni w świetlicy we wsi Biskupin</t>
  </si>
  <si>
    <t>Zakup sprzętu nagłaśniającego do świetlicy w Okmianach</t>
  </si>
  <si>
    <t>Zakup samojezdnej kosiarki</t>
  </si>
  <si>
    <t>Wyposażenie placu zabaw na terenie wsi Groble</t>
  </si>
  <si>
    <t>Wyposażenie placu zabaw i boiska w sołectwie Kolonia  Kołłątaja</t>
  </si>
  <si>
    <t xml:space="preserve">Załącznik Nr 6 do Uchwały Rady Gminy Chojnów Nr XVI/106/2011 z dnia 30 grudnia 2011 </t>
  </si>
  <si>
    <t>Budowa wielofunkcyjnej świetlicy wiejskiej we wsi Strupice</t>
  </si>
  <si>
    <t>70095</t>
  </si>
  <si>
    <t>801</t>
  </si>
  <si>
    <t>852</t>
  </si>
  <si>
    <t>Wydatki w ramach funduszu sołeckiego na rok 2012</t>
  </si>
  <si>
    <t>Nazwa Sołectwa</t>
  </si>
  <si>
    <t>Środki funduszu przypadające na dane Sołectwo</t>
  </si>
  <si>
    <t>Zadanie</t>
  </si>
  <si>
    <t>Paragraf - wydatek bieżący</t>
  </si>
  <si>
    <t>Paragraf - wydatek majątkowy</t>
  </si>
  <si>
    <t>Kwota zadania</t>
  </si>
  <si>
    <t>Wydatki w ramach funduszu</t>
  </si>
  <si>
    <t>Biała</t>
  </si>
  <si>
    <t>Remont dachu na świetlicy wiejskiej</t>
  </si>
  <si>
    <t>4270</t>
  </si>
  <si>
    <t>Zakup tłucznia na drogi</t>
  </si>
  <si>
    <t>4210</t>
  </si>
  <si>
    <t>Remont szatni na boisku</t>
  </si>
  <si>
    <t>Biskupin</t>
  </si>
  <si>
    <t>Zakup i montaż wyposażenia kuchni</t>
  </si>
  <si>
    <t>Wymiana okien w sali świetlicy wiejskiej</t>
  </si>
  <si>
    <t>Budziwojów</t>
  </si>
  <si>
    <t>Zakup materiałów do zabezpieczenia na zimę altany grillowej</t>
  </si>
  <si>
    <t>Wykonanie kompletnego ogrodzenia altany grillowej</t>
  </si>
  <si>
    <t>Czernikowice</t>
  </si>
  <si>
    <t>Zakup wyposażenia do świetlicy</t>
  </si>
  <si>
    <t>Budowa toalety przy świetlicy wiejskiej</t>
  </si>
  <si>
    <t>Dobroszów</t>
  </si>
  <si>
    <t>Remont świetlicy wiejskiej</t>
  </si>
  <si>
    <t xml:space="preserve">Goliszów </t>
  </si>
  <si>
    <t>Wykonanie tabliczek informacyjnych</t>
  </si>
  <si>
    <t>4300</t>
  </si>
  <si>
    <t>Zakup strojów i sprzętu sportowego dla LZS</t>
  </si>
  <si>
    <t>Doposażenie zaplecza kuchennego w świetlicy</t>
  </si>
  <si>
    <t>Montaż i podłączenie trzech lamp ulicznych</t>
  </si>
  <si>
    <t>Gołaczów</t>
  </si>
  <si>
    <t>Zakup i montaż wiaty przystankowej</t>
  </si>
  <si>
    <t>Zakup namiotu na organizację imprez wiejskich</t>
  </si>
  <si>
    <t>Zakup wykaszarki spalinowej</t>
  </si>
  <si>
    <t xml:space="preserve">Wykonanie ogrodzenia zbiornika p.poż </t>
  </si>
  <si>
    <t>Gołocin Pawlikowice</t>
  </si>
  <si>
    <t>Zakup kamienia na drogi gruntowe</t>
  </si>
  <si>
    <t>Zakup sprzętu sportowego i strojów dla LZS Gołocin</t>
  </si>
  <si>
    <t>Groble</t>
  </si>
  <si>
    <t xml:space="preserve">Wyposażenie placu zabaw </t>
  </si>
  <si>
    <t>Jaroszówka</t>
  </si>
  <si>
    <t>Malowanie ścian wewnętrznych w świetlicy</t>
  </si>
  <si>
    <t>Wykonanie zadaszenia wejścia oraz ułożenie kostki brukowej przed wejściem do świetlicy</t>
  </si>
  <si>
    <t>Jerzmanowice</t>
  </si>
  <si>
    <t>Remont, budowa i rozbudowa pomieszczeń przynależnych do świetlicy z zapleczem kuchennym oraz adaptacja toalety w budynku przy świetlicy</t>
  </si>
  <si>
    <t>Konradówka Piotrowice</t>
  </si>
  <si>
    <t>Montaż dodatkowych lamp oświetleniowych</t>
  </si>
  <si>
    <t>Zakup wyposażenia placu zabaw</t>
  </si>
  <si>
    <t>Zakup sprzętu i strojów sportowych dla zespołu "Konrad"</t>
  </si>
  <si>
    <t>Wykonanie stołów i ław do wiaty na cele organizacyjne mieszkańców wsi</t>
  </si>
  <si>
    <t xml:space="preserve">Krzywa </t>
  </si>
  <si>
    <t>Zakup wyposażenia dla klubu sportowego LZS "Sokół"</t>
  </si>
  <si>
    <t xml:space="preserve">Zakup wyposażenia do świetlicy wiejskiej </t>
  </si>
  <si>
    <t>Doposażenie placu zabaw przy Szkole Podstawowej w Krzywej</t>
  </si>
  <si>
    <t>80101</t>
  </si>
  <si>
    <t xml:space="preserve">Zakup sprzętu przeciwpożarowego dla OSP Krzywa </t>
  </si>
  <si>
    <t xml:space="preserve">Remont świetlicy </t>
  </si>
  <si>
    <t xml:space="preserve">Zakup "teczki środowiskowej' dla Ośrodka Zdrowia w Krzywej </t>
  </si>
  <si>
    <t>851</t>
  </si>
  <si>
    <t>85121</t>
  </si>
  <si>
    <t>Kolonia Kołłątaja</t>
  </si>
  <si>
    <t>Wyposażenie placu zabaw i boiska</t>
  </si>
  <si>
    <t>Michów</t>
  </si>
  <si>
    <t>Zakup kruszywa na remonty dróg</t>
  </si>
  <si>
    <t>Naprawa drogi asfaltowej</t>
  </si>
  <si>
    <t>Niedźwiedzice</t>
  </si>
  <si>
    <t>Zakup strojów sportowych oraz siatki zabezpieczającej pole gry</t>
  </si>
  <si>
    <t>Remont sali gimnastycznej przy Szkole Podstawowej w Niedźwiedzicach</t>
  </si>
  <si>
    <t>Remont remizy strażackiej</t>
  </si>
  <si>
    <t>Osetnica</t>
  </si>
  <si>
    <t>Zakup pojemników na śmieci</t>
  </si>
  <si>
    <t>90003</t>
  </si>
  <si>
    <t>Zakup strojów i wyposażenia dla Klubu Sportowego Start Osetnica</t>
  </si>
  <si>
    <t>Okmiany</t>
  </si>
  <si>
    <t>Zakup i instalacja trzech punktów oświetleniowych</t>
  </si>
  <si>
    <t xml:space="preserve">Zakup sprzętu nagłaśniającego do świetlicy </t>
  </si>
  <si>
    <t>Rokitki</t>
  </si>
  <si>
    <t>Remont świetlicy</t>
  </si>
  <si>
    <t>Stary Łom</t>
  </si>
  <si>
    <t>Zakup sprzętu nagłaśniającego dla zespołu "Słowiki"</t>
  </si>
  <si>
    <t>92108</t>
  </si>
  <si>
    <t>Zakup blachodachówki z przeznaczeniem na remont dachu w świetlicy</t>
  </si>
  <si>
    <t xml:space="preserve">Wykończenie instalacji elektrycznej w siedzibie klubu sportowego </t>
  </si>
  <si>
    <t>Zakup wyposażenia do siedziby klubu sportowego</t>
  </si>
  <si>
    <t>Strupice</t>
  </si>
  <si>
    <t>Zakup koszy na śmieci</t>
  </si>
  <si>
    <t>zakup pojemnika do selektywnej zbiórki odpadów</t>
  </si>
  <si>
    <t>Zakup sprzętu sportowego dla dzieci i młodzieży</t>
  </si>
  <si>
    <t>Doposażenie i ogrodzenie placu zabaw</t>
  </si>
  <si>
    <t>Witków</t>
  </si>
  <si>
    <t>zakup sprzętu do nawadniania boiska</t>
  </si>
  <si>
    <t>Zakup pojemników do selektywnej zbiórki odpadów</t>
  </si>
  <si>
    <t>Zamienice</t>
  </si>
  <si>
    <t>Wykonanie dojazdu do świetlicy</t>
  </si>
  <si>
    <t xml:space="preserve">Wykonanie remontu sprzętu rolniczego </t>
  </si>
  <si>
    <t>Uzupełnienie wyposażenia świetlicy wiejskiej</t>
  </si>
  <si>
    <t xml:space="preserve">Załącznik nr 10 do Uchwały Rady Gminy  Chojnów                                                                                      Nr XVI/106/2011 z dnia 30 grudnia 2011 </t>
  </si>
  <si>
    <t xml:space="preserve">Modernizacja sieci wodociagowej Konradówka - Gołaczów </t>
  </si>
  <si>
    <t>4170</t>
  </si>
  <si>
    <t>4110</t>
  </si>
  <si>
    <t>80104</t>
  </si>
  <si>
    <t>750</t>
  </si>
  <si>
    <t>75023</t>
  </si>
  <si>
    <t>Treść</t>
  </si>
  <si>
    <t>Przed zmianą</t>
  </si>
  <si>
    <t>Zmiana</t>
  </si>
  <si>
    <t>1 000,00</t>
  </si>
  <si>
    <t>Pozostała działalność</t>
  </si>
  <si>
    <t>0,00</t>
  </si>
  <si>
    <t>Gospodarka mieszkaniowa</t>
  </si>
  <si>
    <t>Administracja publiczna</t>
  </si>
  <si>
    <t>Pomoc społeczna</t>
  </si>
  <si>
    <t>Razem:</t>
  </si>
  <si>
    <t>Zakup materiałów i wyposażenia</t>
  </si>
  <si>
    <t>Zakup usług remontowych</t>
  </si>
  <si>
    <t>630 191,00</t>
  </si>
  <si>
    <t>107 801,00</t>
  </si>
  <si>
    <t>Wynagrodzenia osobowe pracowników</t>
  </si>
  <si>
    <t>Składki na ubezpieczenia społeczne</t>
  </si>
  <si>
    <t>Wynagrodzenia bezosobowe</t>
  </si>
  <si>
    <t>3 444 431,00</t>
  </si>
  <si>
    <t>Dodatkowe wynagrodzenie roczne</t>
  </si>
  <si>
    <t>Kultura i ochrona dziedzictwa narodowego</t>
  </si>
  <si>
    <t>719 746,00</t>
  </si>
  <si>
    <t>Domy i ośrodki kultury, świetlice i kluby</t>
  </si>
  <si>
    <t>354 517,00</t>
  </si>
  <si>
    <t>Zakup sprzętu komuterowego na potrzeby UG</t>
  </si>
  <si>
    <t>Adaptacja pomieszczeń w szkole podstawowej w Goliszowie na punkt przedszkolny wraz z budową placu zabaw</t>
  </si>
  <si>
    <t>Remont drogi gminnej w Okmianach, dz. 452/3</t>
  </si>
  <si>
    <t>3 494 076,00</t>
  </si>
  <si>
    <t>24 398 174,44</t>
  </si>
  <si>
    <t>450,00</t>
  </si>
  <si>
    <t>68 490,00</t>
  </si>
  <si>
    <t>26 081 926,44</t>
  </si>
  <si>
    <t>01095</t>
  </si>
  <si>
    <t>2310</t>
  </si>
  <si>
    <t>4430</t>
  </si>
  <si>
    <t>75009</t>
  </si>
  <si>
    <t>80113</t>
  </si>
  <si>
    <t>0970</t>
  </si>
  <si>
    <t>0750</t>
  </si>
  <si>
    <t>0470</t>
  </si>
  <si>
    <t>0770</t>
  </si>
  <si>
    <t>0920</t>
  </si>
  <si>
    <t>758</t>
  </si>
  <si>
    <t>75814</t>
  </si>
  <si>
    <t>85295</t>
  </si>
  <si>
    <t>0690</t>
  </si>
  <si>
    <t>756</t>
  </si>
  <si>
    <t>75616</t>
  </si>
  <si>
    <t>0910</t>
  </si>
  <si>
    <t>75618</t>
  </si>
  <si>
    <t>6260</t>
  </si>
  <si>
    <t>85154</t>
  </si>
  <si>
    <t>4410</t>
  </si>
  <si>
    <t>75615</t>
  </si>
  <si>
    <t>Rolnictwo i łowiectwo</t>
  </si>
  <si>
    <t>3 541 915,44</t>
  </si>
  <si>
    <t>984,00</t>
  </si>
  <si>
    <t>3 542 899,44</t>
  </si>
  <si>
    <t>Infrastruktura wodociągowa i sanitacyjna wsi</t>
  </si>
  <si>
    <t>1 147 000,00</t>
  </si>
  <si>
    <t>1 147 450,00</t>
  </si>
  <si>
    <t>Wpływy z różnych dochodów</t>
  </si>
  <si>
    <t>1 400,00</t>
  </si>
  <si>
    <t>1 850,00</t>
  </si>
  <si>
    <t>2 287 515,44</t>
  </si>
  <si>
    <t>534,00</t>
  </si>
  <si>
    <t>2 288 049,44</t>
  </si>
  <si>
    <t>Dochody z najmu i dzierżawy składników majątkowych Skarbu Państwa, jednostek samorządu terytorialnego lub innych jednostek zaliczanych do sektora finansów publicznych oraz innych umów o podobnym charakterze</t>
  </si>
  <si>
    <t>175,00</t>
  </si>
  <si>
    <t>709,00</t>
  </si>
  <si>
    <t>Transport i łączność</t>
  </si>
  <si>
    <t>137 500,00</t>
  </si>
  <si>
    <t>Drogi publiczne gminne</t>
  </si>
  <si>
    <t>Dotacje otrzymane z państwowych funduszy celowych na finansowanie lub dofinansowanie kosztów realizacji inwestycji i zakupów inwestycyjnych jednostek sektora finansów publicznych</t>
  </si>
  <si>
    <t>90 881,00</t>
  </si>
  <si>
    <t>12 984,00</t>
  </si>
  <si>
    <t>103 865,00</t>
  </si>
  <si>
    <t>Gospodarka gruntami i nieruchomościami</t>
  </si>
  <si>
    <t>8 000,00</t>
  </si>
  <si>
    <t>7 383,00</t>
  </si>
  <si>
    <t>15 383,00</t>
  </si>
  <si>
    <t>Wpływy z opłat za zarząd, użytkowanie i użytkowanie wieczyste nieruchomości</t>
  </si>
  <si>
    <t>5 000,00</t>
  </si>
  <si>
    <t>1 143,00</t>
  </si>
  <si>
    <t>6 143,00</t>
  </si>
  <si>
    <t>Wpłaty z tytułu odpłatnego nabycia prawa własności oraz prawa użytkowania wieczystego nieruchomości</t>
  </si>
  <si>
    <t>5 600,00</t>
  </si>
  <si>
    <t>6 600,00</t>
  </si>
  <si>
    <t>Pozostałe odsetki</t>
  </si>
  <si>
    <t>500,00</t>
  </si>
  <si>
    <t>640,00</t>
  </si>
  <si>
    <t>1 140,00</t>
  </si>
  <si>
    <t>82 881,00</t>
  </si>
  <si>
    <t>5 601,00</t>
  </si>
  <si>
    <t>88 482,00</t>
  </si>
  <si>
    <t>110,00</t>
  </si>
  <si>
    <t>104,00</t>
  </si>
  <si>
    <t>214,00</t>
  </si>
  <si>
    <t>15 983,00</t>
  </si>
  <si>
    <t>5 497,00</t>
  </si>
  <si>
    <t>21 480,00</t>
  </si>
  <si>
    <t>Dochody od osób prawnych, od osób fizycznych i od innych jednostek nieposiadających osobowości prawnej oraz wydatki związane z ich poborem</t>
  </si>
  <si>
    <t>10 332 055,00</t>
  </si>
  <si>
    <t>26 518,00</t>
  </si>
  <si>
    <t>10 358 573,00</t>
  </si>
  <si>
    <t>Wpływy z podatku rolnego, podatku leśnego, podatku od czynności cywilnoprawnych, podatków i opłat lokalnych od osób prawnych i innych jednostek organizacyjnych</t>
  </si>
  <si>
    <t>3 571 891,00</t>
  </si>
  <si>
    <t>- 500,00</t>
  </si>
  <si>
    <t>3 571 391,00</t>
  </si>
  <si>
    <t>Wpływy z różnych opłat</t>
  </si>
  <si>
    <t>Wpływy z podatku rolnego, podatku leśnego, podatku od spadków i darowizn, podatku od czynności cywilno-prawnych oraz podatków i opłat lokalnych od osób fizycznych</t>
  </si>
  <si>
    <t>2 786 793,00</t>
  </si>
  <si>
    <t>27 000,00</t>
  </si>
  <si>
    <t>2 813 793,00</t>
  </si>
  <si>
    <t>4 000,00</t>
  </si>
  <si>
    <t>Odsetki od nieterminowych wpłat z tytułu podatków i opłat</t>
  </si>
  <si>
    <t>20 937,00</t>
  </si>
  <si>
    <t>26 000,00</t>
  </si>
  <si>
    <t>46 937,00</t>
  </si>
  <si>
    <t>Wpływy z innych opłat stanowiących dochody jednostek samorządu terytorialnego na podstawie ustaw</t>
  </si>
  <si>
    <t>556 000,00</t>
  </si>
  <si>
    <t>18,00</t>
  </si>
  <si>
    <t>556 018,00</t>
  </si>
  <si>
    <t>Różne rozliczenia</t>
  </si>
  <si>
    <t>6 506 894,00</t>
  </si>
  <si>
    <t>6 511 894,00</t>
  </si>
  <si>
    <t>Różne rozliczenia finansowe</t>
  </si>
  <si>
    <t>6 000,00</t>
  </si>
  <si>
    <t>11 000,00</t>
  </si>
  <si>
    <t>1 752,00</t>
  </si>
  <si>
    <t>3 495 828,00</t>
  </si>
  <si>
    <t>123 792,00</t>
  </si>
  <si>
    <t>125 544,00</t>
  </si>
  <si>
    <t>3 592,00</t>
  </si>
  <si>
    <t>5 344,00</t>
  </si>
  <si>
    <t>184 738,00</t>
  </si>
  <si>
    <t>24 582 912,44</t>
  </si>
  <si>
    <t>6 228 120,44</t>
  </si>
  <si>
    <t>50 000,00</t>
  </si>
  <si>
    <t>5 480 124,00</t>
  </si>
  <si>
    <t>5 530 124,00</t>
  </si>
  <si>
    <t>Wydatki inwestycyjne jednostek budżetowych</t>
  </si>
  <si>
    <t>5 351 000,00</t>
  </si>
  <si>
    <t>5 401 000,00</t>
  </si>
  <si>
    <t>371 699,00</t>
  </si>
  <si>
    <t>- 1 533,00</t>
  </si>
  <si>
    <t>370 166,00</t>
  </si>
  <si>
    <t>361 332,00</t>
  </si>
  <si>
    <t>359 799,00</t>
  </si>
  <si>
    <t>24 565,00</t>
  </si>
  <si>
    <t>- 700,00</t>
  </si>
  <si>
    <t>23 865,00</t>
  </si>
  <si>
    <t>7 181,00</t>
  </si>
  <si>
    <t>- 560,00</t>
  </si>
  <si>
    <t>6 621,00</t>
  </si>
  <si>
    <t>Zakup usług pozostałych</t>
  </si>
  <si>
    <t>2 500,00</t>
  </si>
  <si>
    <t>- 273,00</t>
  </si>
  <si>
    <t>2 227,00</t>
  </si>
  <si>
    <t>2 244,00</t>
  </si>
  <si>
    <t>632 435,00</t>
  </si>
  <si>
    <t>110 045,00</t>
  </si>
  <si>
    <t>20 258,00</t>
  </si>
  <si>
    <t>22 502,00</t>
  </si>
  <si>
    <t>3 449 431,00</t>
  </si>
  <si>
    <t>Urzędy skarbowe</t>
  </si>
  <si>
    <t>9 000,00</t>
  </si>
  <si>
    <t>Różne opłaty i składki</t>
  </si>
  <si>
    <t>Oświata i wychowanie</t>
  </si>
  <si>
    <t>7 853 060,00</t>
  </si>
  <si>
    <t>Szkoły podstawowe</t>
  </si>
  <si>
    <t>5 902 830,00</t>
  </si>
  <si>
    <t>Dotacje celowe przekazane gminie na zadania bieżące realizowane na podstawie porozumień (umów) między jednostkami samorządu terytorialnego</t>
  </si>
  <si>
    <t>387 500,00</t>
  </si>
  <si>
    <t>10 000,00</t>
  </si>
  <si>
    <t>397 500,00</t>
  </si>
  <si>
    <t>24 500,00</t>
  </si>
  <si>
    <t>33 500,00</t>
  </si>
  <si>
    <t>113 500,00</t>
  </si>
  <si>
    <t>7 500,00</t>
  </si>
  <si>
    <t>121 000,00</t>
  </si>
  <si>
    <t xml:space="preserve">Przedszkola </t>
  </si>
  <si>
    <t>162 350,00</t>
  </si>
  <si>
    <t>7 000,00</t>
  </si>
  <si>
    <t>169 350,00</t>
  </si>
  <si>
    <t>5 400,00</t>
  </si>
  <si>
    <t>12 400,00</t>
  </si>
  <si>
    <t>Dowożenie uczniów do szkół</t>
  </si>
  <si>
    <t>370 000,00</t>
  </si>
  <si>
    <t>3 994,00</t>
  </si>
  <si>
    <t>373 994,00</t>
  </si>
  <si>
    <t>Ochrona zdrowia</t>
  </si>
  <si>
    <t>139 761,00</t>
  </si>
  <si>
    <t>Przeciwdziałanie alkoholizmowi</t>
  </si>
  <si>
    <t>129 300,00</t>
  </si>
  <si>
    <t>66 660,00</t>
  </si>
  <si>
    <t>66 160,00</t>
  </si>
  <si>
    <t>Podróże służbowe krajowe</t>
  </si>
  <si>
    <t>200,00</t>
  </si>
  <si>
    <t>700,00</t>
  </si>
  <si>
    <t>Gospodarka komunalna i ochrona środowiska</t>
  </si>
  <si>
    <t>803 520,00</t>
  </si>
  <si>
    <t>803 720,00</t>
  </si>
  <si>
    <t>Oczyszczanie miast i wsi</t>
  </si>
  <si>
    <t>114 600,00</t>
  </si>
  <si>
    <t>114 800,00</t>
  </si>
  <si>
    <t>5 100,00</t>
  </si>
  <si>
    <t>5 300,00</t>
  </si>
  <si>
    <t>1 060,00</t>
  </si>
  <si>
    <t>69 550,00</t>
  </si>
  <si>
    <t>Kultura fizyczna</t>
  </si>
  <si>
    <t>249 547,00</t>
  </si>
  <si>
    <t>273,00</t>
  </si>
  <si>
    <t>249 820,00</t>
  </si>
  <si>
    <t>235 547,00</t>
  </si>
  <si>
    <t>235 820,00</t>
  </si>
  <si>
    <t>21 597,00</t>
  </si>
  <si>
    <t>21 870,00</t>
  </si>
  <si>
    <t>26 266 664,44</t>
  </si>
  <si>
    <t>PLAN PRZYCHODÓW I KOSZTÓW</t>
  </si>
  <si>
    <t>Gminnego Zakładu Gospodarki Komunalnej i Mieszkaniowej w Chojnowie                   na rok 2012</t>
  </si>
  <si>
    <t>Plan przychodów na rok 2012</t>
  </si>
  <si>
    <t>Stan środków na początek roku</t>
  </si>
  <si>
    <t>§ 2650</t>
  </si>
  <si>
    <t>Dotacja przedmiotowa z budżetu Gminy na zadania bieżące (netto)*</t>
  </si>
  <si>
    <t>§ 0830</t>
  </si>
  <si>
    <t>Wpływy z usług</t>
  </si>
  <si>
    <t>Pozostałe przychody</t>
  </si>
  <si>
    <t>Plan kosztów na rok 2012</t>
  </si>
  <si>
    <t>§ 3020</t>
  </si>
  <si>
    <t>Wydatki osobowe niezaliczone do wynagrodzeń</t>
  </si>
  <si>
    <t>§ 4010</t>
  </si>
  <si>
    <t>§ 4040</t>
  </si>
  <si>
    <t>§ 4110</t>
  </si>
  <si>
    <t>§ 4120</t>
  </si>
  <si>
    <t>Składki na Fundusz Pracy</t>
  </si>
  <si>
    <t>§ 4170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</si>
  <si>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</si>
  <si>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</si>
  <si>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</si>
  <si>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</si>
  <si>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</si>
  <si>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</si>
  <si>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</si>
  <si>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</si>
  <si>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</si>
  <si>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§ 4350</t>
  </si>
  <si>
    <t>Zakup usług dostępu do sieci Internet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</si>
  <si>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</si>
  <si>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</si>
  <si>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</si>
  <si>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</si>
  <si>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</si>
  <si>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</si>
  <si>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</si>
  <si>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§ 4430</t>
  </si>
  <si>
    <t>§ 4440</t>
  </si>
  <si>
    <t>Odpisy na zakładowy fundusz świadczeń socjalnych</t>
  </si>
  <si>
    <t>§ 4480</t>
  </si>
  <si>
    <t>Podatek od nieruchomości</t>
  </si>
  <si>
    <t>§ 4520</t>
  </si>
  <si>
    <t>Opłaty na rzecz budżetu jednostek samorządu terytorialnego</t>
  </si>
  <si>
    <t>§ 4530</t>
  </si>
  <si>
    <t>Podatek od towarów i usług (VAT)</t>
  </si>
  <si>
    <t>§ 4700</t>
  </si>
  <si>
    <t>Szkolenie pracowników niebędących członkami korpusu służby cywilnej</t>
  </si>
  <si>
    <t>§ 4720</t>
  </si>
  <si>
    <t>Amortyzacja</t>
  </si>
  <si>
    <t>§ 6080</t>
  </si>
  <si>
    <t>Wydatki na zakupy inwestycyjne</t>
  </si>
  <si>
    <t>Pozostałe wydatki (stanowiące koszty)</t>
  </si>
  <si>
    <t>Stan środków na koniec roku</t>
  </si>
  <si>
    <t xml:space="preserve">Załącznik Nr 8 do Uchwały Rady Gminy Chojnów                                                                              Nr XVI/106/2011 z dnia 30 grudnia 2011 </t>
  </si>
  <si>
    <r>
      <t xml:space="preserve">* Dotacja brutto przyznana przez Gminę </t>
    </r>
    <r>
      <rPr>
        <b/>
        <sz val="10"/>
        <rFont val="Arial"/>
        <family val="2"/>
      </rPr>
      <t>468.790,00</t>
    </r>
  </si>
  <si>
    <t>DOCHODY I WYDATKI RACHUNKU DOCHODÓW WŁASNYCH</t>
  </si>
  <si>
    <t>SZKÓŁ PODSTAWOWYCH W GMINIE CHOJNÓW</t>
  </si>
  <si>
    <t>w zł.</t>
  </si>
  <si>
    <t>DZIAŁ</t>
  </si>
  <si>
    <t>ROZDZIAŁ</t>
  </si>
  <si>
    <t>WYSZCZEGÓLNIENIE</t>
  </si>
  <si>
    <t>Stan środków obrotowych na początek roku</t>
  </si>
  <si>
    <t>Wpływy z różnych dochodów.</t>
  </si>
  <si>
    <t>4220</t>
  </si>
  <si>
    <t>Zakup środków żywności</t>
  </si>
  <si>
    <t>OGÓŁEM</t>
  </si>
  <si>
    <t>Dochody</t>
  </si>
  <si>
    <t xml:space="preserve">wpływy z tytułu wpłat na rzecz szkoły, odszkodowania, odpłatności za obiady i czesne, odsetki bankowe od środków pieniężnych zgromadzonych na rachunku bankowym dochodów własnych jednostki, wpływy z wynajmu pomieszczeń. </t>
  </si>
  <si>
    <t>Wydatki</t>
  </si>
  <si>
    <t xml:space="preserve">pokrycie wydatków związanych z żywieniem w szkole oraz organizowaniem zabaw dla dzieci, zakup środków czystości, pomocy naukowych i dydaktycznych, opłat bankowych, zakup opału i energii, naprawy, usuwanie usterek, remonty, opłaty telekomunikacyjne i komunalne, organizacja wycieczek dla uczniów.   </t>
  </si>
  <si>
    <t>Szkoła</t>
  </si>
  <si>
    <t>SP</t>
  </si>
  <si>
    <t>ZSP</t>
  </si>
  <si>
    <t>NA ROK 2012</t>
  </si>
  <si>
    <t>4120</t>
  </si>
  <si>
    <t>Składki ZUS</t>
  </si>
  <si>
    <t>Składki Fundusz Pracy</t>
  </si>
  <si>
    <t xml:space="preserve">Załącznik Nr 14 do Uchwały Rady Gminy w Chojnowie                                              Nr XVI/106/2011 z dnia 30 grudnia 2011 </t>
  </si>
  <si>
    <t>Wyłączenie z produkcji gruntów rolnych</t>
  </si>
  <si>
    <t>250 000,00</t>
  </si>
  <si>
    <t>72 000,00</t>
  </si>
  <si>
    <t>322 000,00</t>
  </si>
  <si>
    <t>30 000,00</t>
  </si>
  <si>
    <t>7 920 554,00</t>
  </si>
  <si>
    <t>67 494,00</t>
  </si>
  <si>
    <t>56 500,00</t>
  </si>
  <si>
    <t>5 959 330,00</t>
  </si>
  <si>
    <t>- 10 940,00</t>
  </si>
  <si>
    <t>708 806,00</t>
  </si>
  <si>
    <t>343 577,00</t>
  </si>
  <si>
    <t>131 292,00</t>
  </si>
  <si>
    <t>- 12 000,00</t>
  </si>
  <si>
    <t>119 292,00</t>
  </si>
  <si>
    <t>122 000,00</t>
  </si>
  <si>
    <t>6 350 120,44</t>
  </si>
  <si>
    <t>Załącznik nr 1 do Uchwały nr XXIV/134/2012 Rady Gminy Chojnów z dnia 31 maja 2012 r.</t>
  </si>
  <si>
    <t>Załącznik nr 2 do Uchwały nr XXIV/134/2012 Rady Gminy Chojnów z dnia 31 maja 2012 r.</t>
  </si>
  <si>
    <t>Załącznik Nr 3 do Uchwały nr XXIV/134/2012 Rady Gminy Chojnów z dnia 31 maja 2012 r.</t>
  </si>
  <si>
    <t>Załącznik nr 4 do Uchwały nr XXIV/134/2012 Rady Gminy Chojnów z dnia 31 maja 2012 r.</t>
  </si>
  <si>
    <t xml:space="preserve">Załącznik nr 5 do Uchwały nr XXIV/134/2012 Rady Gminy Chojnów z dnia 31 maja 2012 r. </t>
  </si>
  <si>
    <t>Załącznik nr 6 do Uchwały nr XXIV/134/2012 Rady Gminy Chojnów z dnia 31 maja 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</si>
</sst>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_z_ł_-;\-* #,##0\ _z_ł_-;_-* &quot;-&quot;??\ _z_ł_-;_-@_-"/>
  </numFmts>
  <fonts count="63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2"/>
    </font>
    <font>
      <sz val="11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ck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center" vertical="center"/>
    </xf>
    <xf numFmtId="168" fontId="3" fillId="0" borderId="14" xfId="42" applyNumberFormat="1" applyFont="1" applyFill="1" applyBorder="1" applyAlignment="1">
      <alignment vertical="center"/>
    </xf>
    <xf numFmtId="168" fontId="9" fillId="0" borderId="15" xfId="42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11" fillId="0" borderId="17" xfId="42" applyNumberFormat="1" applyFont="1" applyFill="1" applyBorder="1" applyAlignment="1">
      <alignment horizontal="justify" vertical="center" wrapText="1"/>
    </xf>
    <xf numFmtId="168" fontId="3" fillId="0" borderId="17" xfId="42" applyNumberFormat="1" applyFont="1" applyFill="1" applyBorder="1" applyAlignment="1">
      <alignment horizontal="center" vertical="center"/>
    </xf>
    <xf numFmtId="168" fontId="3" fillId="0" borderId="17" xfId="42" applyNumberFormat="1" applyFont="1" applyFill="1" applyBorder="1" applyAlignment="1">
      <alignment vertical="center"/>
    </xf>
    <xf numFmtId="168" fontId="9" fillId="0" borderId="18" xfId="42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justify" vertical="center" wrapText="1"/>
    </xf>
    <xf numFmtId="49" fontId="11" fillId="0" borderId="17" xfId="0" applyNumberFormat="1" applyFont="1" applyFill="1" applyBorder="1" applyAlignment="1">
      <alignment horizontal="justify" vertical="center" wrapText="1"/>
    </xf>
    <xf numFmtId="168" fontId="3" fillId="0" borderId="19" xfId="42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168" fontId="3" fillId="0" borderId="21" xfId="42" applyNumberFormat="1" applyFont="1" applyFill="1" applyBorder="1" applyAlignment="1">
      <alignment vertical="center"/>
    </xf>
    <xf numFmtId="43" fontId="3" fillId="0" borderId="21" xfId="42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/>
    </xf>
    <xf numFmtId="168" fontId="7" fillId="0" borderId="11" xfId="42" applyNumberFormat="1" applyFont="1" applyFill="1" applyBorder="1" applyAlignment="1">
      <alignment horizontal="center" vertical="center"/>
    </xf>
    <xf numFmtId="43" fontId="7" fillId="0" borderId="11" xfId="42" applyNumberFormat="1" applyFont="1" applyFill="1" applyBorder="1" applyAlignment="1">
      <alignment vertical="center"/>
    </xf>
    <xf numFmtId="168" fontId="7" fillId="0" borderId="11" xfId="42" applyNumberFormat="1" applyFont="1" applyFill="1" applyBorder="1" applyAlignment="1">
      <alignment vertical="center"/>
    </xf>
    <xf numFmtId="168" fontId="9" fillId="0" borderId="12" xfId="42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wrapText="1"/>
    </xf>
    <xf numFmtId="168" fontId="10" fillId="0" borderId="0" xfId="42" applyNumberFormat="1" applyFont="1" applyFill="1" applyAlignment="1">
      <alignment vertical="center"/>
    </xf>
    <xf numFmtId="168" fontId="3" fillId="0" borderId="0" xfId="42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11" fillId="0" borderId="22" xfId="0" applyNumberFormat="1" applyFont="1" applyFill="1" applyBorder="1" applyAlignment="1">
      <alignment horizontal="justify" vertical="center" wrapText="1"/>
    </xf>
    <xf numFmtId="168" fontId="7" fillId="0" borderId="18" xfId="42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vertical="center" wrapText="1"/>
    </xf>
    <xf numFmtId="49" fontId="9" fillId="0" borderId="17" xfId="0" applyNumberFormat="1" applyFont="1" applyFill="1" applyBorder="1" applyAlignment="1">
      <alignment horizontal="justify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 vertical="center"/>
    </xf>
    <xf numFmtId="168" fontId="7" fillId="0" borderId="23" xfId="42" applyNumberFormat="1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horizontal="center" vertical="center"/>
    </xf>
    <xf numFmtId="168" fontId="7" fillId="0" borderId="24" xfId="42" applyNumberFormat="1" applyFont="1" applyFill="1" applyBorder="1" applyAlignment="1">
      <alignment vertical="center"/>
    </xf>
    <xf numFmtId="43" fontId="0" fillId="0" borderId="0" xfId="42" applyFont="1" applyAlignment="1">
      <alignment/>
    </xf>
    <xf numFmtId="43" fontId="1" fillId="33" borderId="25" xfId="42" applyFont="1" applyFill="1" applyBorder="1" applyAlignment="1">
      <alignment horizontal="center" vertical="center"/>
    </xf>
    <xf numFmtId="43" fontId="4" fillId="33" borderId="26" xfId="42" applyFont="1" applyFill="1" applyBorder="1" applyAlignment="1">
      <alignment horizontal="center" vertical="center" wrapText="1"/>
    </xf>
    <xf numFmtId="43" fontId="1" fillId="33" borderId="27" xfId="42" applyFont="1" applyFill="1" applyBorder="1" applyAlignment="1">
      <alignment horizontal="center" vertical="center"/>
    </xf>
    <xf numFmtId="43" fontId="1" fillId="33" borderId="27" xfId="42" applyFont="1" applyFill="1" applyBorder="1" applyAlignment="1">
      <alignment horizontal="center" vertical="center" wrapText="1"/>
    </xf>
    <xf numFmtId="43" fontId="1" fillId="33" borderId="28" xfId="42" applyFont="1" applyFill="1" applyBorder="1" applyAlignment="1">
      <alignment horizontal="center" vertical="center" wrapText="1"/>
    </xf>
    <xf numFmtId="43" fontId="0" fillId="0" borderId="0" xfId="42" applyFont="1" applyBorder="1" applyAlignment="1">
      <alignment/>
    </xf>
    <xf numFmtId="49" fontId="0" fillId="0" borderId="29" xfId="42" applyNumberFormat="1" applyFont="1" applyBorder="1" applyAlignment="1">
      <alignment horizontal="justify" vertical="center"/>
    </xf>
    <xf numFmtId="49" fontId="0" fillId="0" borderId="29" xfId="42" applyNumberFormat="1" applyFont="1" applyBorder="1" applyAlignment="1">
      <alignment horizontal="center" vertical="center"/>
    </xf>
    <xf numFmtId="168" fontId="0" fillId="0" borderId="0" xfId="42" applyNumberFormat="1" applyFont="1" applyBorder="1" applyAlignment="1">
      <alignment/>
    </xf>
    <xf numFmtId="49" fontId="0" fillId="0" borderId="17" xfId="42" applyNumberFormat="1" applyFont="1" applyBorder="1" applyAlignment="1">
      <alignment horizontal="justify" vertical="center"/>
    </xf>
    <xf numFmtId="49" fontId="0" fillId="0" borderId="17" xfId="42" applyNumberFormat="1" applyFont="1" applyBorder="1" applyAlignment="1">
      <alignment horizontal="center" vertical="center"/>
    </xf>
    <xf numFmtId="43" fontId="0" fillId="0" borderId="17" xfId="42" applyFont="1" applyBorder="1" applyAlignment="1">
      <alignment vertical="center"/>
    </xf>
    <xf numFmtId="49" fontId="0" fillId="0" borderId="30" xfId="42" applyNumberFormat="1" applyFont="1" applyBorder="1" applyAlignment="1">
      <alignment horizontal="center" vertical="center"/>
    </xf>
    <xf numFmtId="43" fontId="2" fillId="33" borderId="31" xfId="42" applyFont="1" applyFill="1" applyBorder="1" applyAlignment="1">
      <alignment horizontal="center" vertical="center" wrapText="1"/>
    </xf>
    <xf numFmtId="43" fontId="0" fillId="0" borderId="32" xfId="42" applyFont="1" applyBorder="1" applyAlignment="1">
      <alignment vertical="center"/>
    </xf>
    <xf numFmtId="49" fontId="0" fillId="0" borderId="33" xfId="42" applyNumberFormat="1" applyFont="1" applyBorder="1" applyAlignment="1">
      <alignment horizontal="justify" vertical="center"/>
    </xf>
    <xf numFmtId="49" fontId="0" fillId="0" borderId="32" xfId="42" applyNumberFormat="1" applyFont="1" applyBorder="1" applyAlignment="1">
      <alignment horizontal="center" vertical="center"/>
    </xf>
    <xf numFmtId="49" fontId="0" fillId="0" borderId="33" xfId="42" applyNumberFormat="1" applyFont="1" applyBorder="1" applyAlignment="1">
      <alignment horizontal="center" vertical="center"/>
    </xf>
    <xf numFmtId="43" fontId="0" fillId="0" borderId="33" xfId="42" applyFont="1" applyBorder="1" applyAlignment="1">
      <alignment vertical="center"/>
    </xf>
    <xf numFmtId="43" fontId="0" fillId="0" borderId="34" xfId="42" applyFont="1" applyBorder="1" applyAlignment="1">
      <alignment vertical="center"/>
    </xf>
    <xf numFmtId="49" fontId="0" fillId="0" borderId="21" xfId="42" applyNumberFormat="1" applyFont="1" applyBorder="1" applyAlignment="1">
      <alignment horizontal="justify" vertical="center"/>
    </xf>
    <xf numFmtId="49" fontId="0" fillId="0" borderId="21" xfId="42" applyNumberFormat="1" applyFont="1" applyBorder="1" applyAlignment="1">
      <alignment horizontal="center" vertical="center"/>
    </xf>
    <xf numFmtId="43" fontId="0" fillId="0" borderId="21" xfId="42" applyFont="1" applyBorder="1" applyAlignment="1">
      <alignment vertical="center"/>
    </xf>
    <xf numFmtId="49" fontId="0" fillId="0" borderId="35" xfId="42" applyNumberFormat="1" applyFont="1" applyBorder="1" applyAlignment="1">
      <alignment horizontal="justify" vertical="center"/>
    </xf>
    <xf numFmtId="49" fontId="0" fillId="0" borderId="35" xfId="42" applyNumberFormat="1" applyFont="1" applyBorder="1" applyAlignment="1">
      <alignment horizontal="center" vertical="center"/>
    </xf>
    <xf numFmtId="43" fontId="0" fillId="0" borderId="35" xfId="42" applyFont="1" applyBorder="1" applyAlignment="1">
      <alignment vertical="center"/>
    </xf>
    <xf numFmtId="43" fontId="0" fillId="0" borderId="32" xfId="42" applyFont="1" applyBorder="1" applyAlignment="1">
      <alignment horizontal="center" vertical="center"/>
    </xf>
    <xf numFmtId="43" fontId="0" fillId="0" borderId="36" xfId="42" applyFont="1" applyBorder="1" applyAlignment="1">
      <alignment horizontal="center" vertical="center"/>
    </xf>
    <xf numFmtId="43" fontId="0" fillId="0" borderId="37" xfId="42" applyFont="1" applyBorder="1" applyAlignment="1">
      <alignment horizontal="center" vertical="center"/>
    </xf>
    <xf numFmtId="49" fontId="0" fillId="0" borderId="34" xfId="42" applyNumberFormat="1" applyFont="1" applyBorder="1" applyAlignment="1">
      <alignment horizontal="justify" vertical="center"/>
    </xf>
    <xf numFmtId="49" fontId="0" fillId="0" borderId="34" xfId="42" applyNumberFormat="1" applyFont="1" applyBorder="1" applyAlignment="1">
      <alignment horizontal="center" vertical="center"/>
    </xf>
    <xf numFmtId="49" fontId="0" fillId="0" borderId="35" xfId="42" applyNumberFormat="1" applyFont="1" applyFill="1" applyBorder="1" applyAlignment="1">
      <alignment horizontal="center" vertical="center"/>
    </xf>
    <xf numFmtId="49" fontId="0" fillId="0" borderId="33" xfId="42" applyNumberFormat="1" applyFont="1" applyFill="1" applyBorder="1" applyAlignment="1">
      <alignment horizontal="center" vertical="center"/>
    </xf>
    <xf numFmtId="43" fontId="16" fillId="0" borderId="36" xfId="42" applyFont="1" applyBorder="1" applyAlignment="1">
      <alignment horizontal="center" vertical="center"/>
    </xf>
    <xf numFmtId="49" fontId="0" fillId="0" borderId="32" xfId="42" applyNumberFormat="1" applyFont="1" applyBorder="1" applyAlignment="1">
      <alignment horizontal="justify" vertical="center"/>
    </xf>
    <xf numFmtId="43" fontId="0" fillId="0" borderId="30" xfId="42" applyFont="1" applyBorder="1" applyAlignment="1">
      <alignment vertical="center"/>
    </xf>
    <xf numFmtId="49" fontId="0" fillId="0" borderId="30" xfId="42" applyNumberFormat="1" applyFont="1" applyBorder="1" applyAlignment="1">
      <alignment horizontal="justify" vertical="center"/>
    </xf>
    <xf numFmtId="43" fontId="2" fillId="33" borderId="31" xfId="42" applyFont="1" applyFill="1" applyBorder="1" applyAlignment="1">
      <alignment vertical="center" wrapText="1"/>
    </xf>
    <xf numFmtId="49" fontId="0" fillId="0" borderId="17" xfId="42" applyNumberFormat="1" applyFont="1" applyFill="1" applyBorder="1" applyAlignment="1">
      <alignment horizontal="center" vertical="center"/>
    </xf>
    <xf numFmtId="43" fontId="0" fillId="0" borderId="38" xfId="42" applyFont="1" applyBorder="1" applyAlignment="1">
      <alignment vertical="center"/>
    </xf>
    <xf numFmtId="49" fontId="0" fillId="0" borderId="33" xfId="42" applyNumberFormat="1" applyFont="1" applyBorder="1" applyAlignment="1">
      <alignment horizontal="center" vertical="center"/>
    </xf>
    <xf numFmtId="49" fontId="0" fillId="0" borderId="33" xfId="42" applyNumberFormat="1" applyFont="1" applyFill="1" applyBorder="1" applyAlignment="1">
      <alignment horizontal="justify" vertical="center"/>
    </xf>
    <xf numFmtId="43" fontId="0" fillId="0" borderId="33" xfId="42" applyFont="1" applyFill="1" applyBorder="1" applyAlignment="1">
      <alignment vertical="center"/>
    </xf>
    <xf numFmtId="49" fontId="0" fillId="0" borderId="21" xfId="42" applyNumberFormat="1" applyFont="1" applyFill="1" applyBorder="1" applyAlignment="1">
      <alignment horizontal="center" vertical="center"/>
    </xf>
    <xf numFmtId="43" fontId="0" fillId="0" borderId="21" xfId="42" applyFont="1" applyFill="1" applyBorder="1" applyAlignment="1">
      <alignment vertical="center"/>
    </xf>
    <xf numFmtId="49" fontId="0" fillId="0" borderId="21" xfId="42" applyNumberFormat="1" applyFont="1" applyFill="1" applyBorder="1" applyAlignment="1">
      <alignment horizontal="justify" vertical="center"/>
    </xf>
    <xf numFmtId="43" fontId="0" fillId="0" borderId="35" xfId="42" applyFont="1" applyBorder="1" applyAlignment="1">
      <alignment/>
    </xf>
    <xf numFmtId="49" fontId="0" fillId="0" borderId="39" xfId="42" applyNumberFormat="1" applyFont="1" applyBorder="1" applyAlignment="1">
      <alignment horizontal="center" vertical="center"/>
    </xf>
    <xf numFmtId="49" fontId="0" fillId="0" borderId="40" xfId="42" applyNumberFormat="1" applyFont="1" applyBorder="1" applyAlignment="1">
      <alignment horizontal="justify" vertical="center"/>
    </xf>
    <xf numFmtId="49" fontId="0" fillId="0" borderId="40" xfId="42" applyNumberFormat="1" applyFont="1" applyBorder="1" applyAlignment="1">
      <alignment horizontal="center" vertical="center"/>
    </xf>
    <xf numFmtId="43" fontId="0" fillId="0" borderId="40" xfId="42" applyFont="1" applyBorder="1" applyAlignment="1">
      <alignment vertical="center"/>
    </xf>
    <xf numFmtId="43" fontId="2" fillId="0" borderId="41" xfId="42" applyFont="1" applyBorder="1" applyAlignment="1">
      <alignment horizontal="center" vertical="center" wrapText="1"/>
    </xf>
    <xf numFmtId="43" fontId="4" fillId="0" borderId="42" xfId="42" applyFont="1" applyBorder="1" applyAlignment="1">
      <alignment vertical="center"/>
    </xf>
    <xf numFmtId="49" fontId="0" fillId="0" borderId="43" xfId="42" applyNumberFormat="1" applyFont="1" applyBorder="1" applyAlignment="1">
      <alignment horizontal="justify" vertical="center"/>
    </xf>
    <xf numFmtId="49" fontId="0" fillId="0" borderId="44" xfId="42" applyNumberFormat="1" applyFont="1" applyBorder="1" applyAlignment="1">
      <alignment horizontal="justify" vertical="center"/>
    </xf>
    <xf numFmtId="43" fontId="4" fillId="0" borderId="41" xfId="42" applyNumberFormat="1" applyFont="1" applyBorder="1" applyAlignment="1">
      <alignment horizontal="justify" vertical="center"/>
    </xf>
    <xf numFmtId="43" fontId="4" fillId="0" borderId="42" xfId="42" applyNumberFormat="1" applyFont="1" applyBorder="1" applyAlignment="1">
      <alignment horizontal="justify" vertical="center"/>
    </xf>
    <xf numFmtId="43" fontId="0" fillId="0" borderId="45" xfId="42" applyFont="1" applyBorder="1" applyAlignment="1">
      <alignment vertical="center"/>
    </xf>
    <xf numFmtId="43" fontId="4" fillId="0" borderId="46" xfId="42" applyFont="1" applyBorder="1" applyAlignment="1">
      <alignment vertical="center"/>
    </xf>
    <xf numFmtId="168" fontId="7" fillId="0" borderId="0" xfId="42" applyNumberFormat="1" applyFont="1" applyFill="1" applyBorder="1" applyAlignment="1">
      <alignment vertical="center"/>
    </xf>
    <xf numFmtId="49" fontId="9" fillId="0" borderId="17" xfId="42" applyNumberFormat="1" applyFont="1" applyFill="1" applyBorder="1" applyAlignment="1">
      <alignment horizontal="justify" vertical="center"/>
    </xf>
    <xf numFmtId="168" fontId="12" fillId="0" borderId="17" xfId="42" applyNumberFormat="1" applyFont="1" applyFill="1" applyBorder="1" applyAlignment="1">
      <alignment horizontal="center" vertical="center" wrapText="1"/>
    </xf>
    <xf numFmtId="43" fontId="3" fillId="0" borderId="17" xfId="42" applyFont="1" applyFill="1" applyBorder="1" applyAlignment="1">
      <alignment vertical="center"/>
    </xf>
    <xf numFmtId="43" fontId="3" fillId="0" borderId="17" xfId="42" applyFont="1" applyFill="1" applyBorder="1" applyAlignment="1">
      <alignment vertical="center"/>
    </xf>
    <xf numFmtId="49" fontId="9" fillId="0" borderId="16" xfId="42" applyNumberFormat="1" applyFont="1" applyFill="1" applyBorder="1" applyAlignment="1">
      <alignment horizontal="center" vertical="center"/>
    </xf>
    <xf numFmtId="49" fontId="9" fillId="0" borderId="17" xfId="42" applyNumberFormat="1" applyFont="1" applyFill="1" applyBorder="1" applyAlignment="1">
      <alignment horizontal="center" vertical="center"/>
    </xf>
    <xf numFmtId="49" fontId="9" fillId="0" borderId="47" xfId="42" applyNumberFormat="1" applyFont="1" applyFill="1" applyBorder="1" applyAlignment="1">
      <alignment horizontal="center" vertical="center"/>
    </xf>
    <xf numFmtId="49" fontId="9" fillId="0" borderId="19" xfId="42" applyNumberFormat="1" applyFont="1" applyFill="1" applyBorder="1" applyAlignment="1">
      <alignment horizontal="center" vertical="center"/>
    </xf>
    <xf numFmtId="49" fontId="9" fillId="0" borderId="19" xfId="42" applyNumberFormat="1" applyFont="1" applyFill="1" applyBorder="1" applyAlignment="1">
      <alignment horizontal="justify" vertical="center"/>
    </xf>
    <xf numFmtId="43" fontId="3" fillId="0" borderId="19" xfId="42" applyFont="1" applyFill="1" applyBorder="1" applyAlignment="1">
      <alignment vertical="center"/>
    </xf>
    <xf numFmtId="168" fontId="12" fillId="0" borderId="19" xfId="42" applyNumberFormat="1" applyFont="1" applyFill="1" applyBorder="1" applyAlignment="1">
      <alignment horizontal="center" vertical="center" wrapText="1"/>
    </xf>
    <xf numFmtId="49" fontId="9" fillId="0" borderId="20" xfId="42" applyNumberFormat="1" applyFont="1" applyFill="1" applyBorder="1" applyAlignment="1">
      <alignment horizontal="center" vertical="center"/>
    </xf>
    <xf numFmtId="49" fontId="9" fillId="0" borderId="21" xfId="42" applyNumberFormat="1" applyFont="1" applyFill="1" applyBorder="1" applyAlignment="1">
      <alignment horizontal="center" vertical="center"/>
    </xf>
    <xf numFmtId="49" fontId="9" fillId="0" borderId="21" xfId="42" applyNumberFormat="1" applyFont="1" applyFill="1" applyBorder="1" applyAlignment="1">
      <alignment horizontal="justify" vertical="center"/>
    </xf>
    <xf numFmtId="43" fontId="3" fillId="0" borderId="21" xfId="42" applyFont="1" applyFill="1" applyBorder="1" applyAlignment="1">
      <alignment vertical="center"/>
    </xf>
    <xf numFmtId="168" fontId="12" fillId="0" borderId="21" xfId="42" applyNumberFormat="1" applyFont="1" applyFill="1" applyBorder="1" applyAlignment="1">
      <alignment horizontal="center" vertical="center" wrapText="1"/>
    </xf>
    <xf numFmtId="43" fontId="0" fillId="0" borderId="34" xfId="42" applyFont="1" applyFill="1" applyBorder="1" applyAlignment="1">
      <alignment vertical="center"/>
    </xf>
    <xf numFmtId="43" fontId="0" fillId="0" borderId="17" xfId="42" applyFont="1" applyFill="1" applyBorder="1" applyAlignment="1">
      <alignment vertical="center"/>
    </xf>
    <xf numFmtId="43" fontId="0" fillId="0" borderId="35" xfId="42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9" fontId="17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50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51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50" xfId="0" applyNumberFormat="1" applyFont="1" applyFill="1" applyBorder="1" applyAlignment="1" applyProtection="1">
      <alignment horizontal="justify" vertical="center" wrapText="1"/>
      <protection locked="0"/>
    </xf>
    <xf numFmtId="49" fontId="20" fillId="0" borderId="51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22" xfId="0" applyNumberFormat="1" applyFont="1" applyFill="1" applyBorder="1" applyAlignment="1">
      <alignment horizontal="justify" vertical="center" wrapText="1"/>
    </xf>
    <xf numFmtId="49" fontId="0" fillId="0" borderId="17" xfId="42" applyNumberFormat="1" applyFont="1" applyFill="1" applyBorder="1" applyAlignment="1">
      <alignment horizontal="justify" vertical="center"/>
    </xf>
    <xf numFmtId="49" fontId="0" fillId="0" borderId="35" xfId="42" applyNumberFormat="1" applyFont="1" applyFill="1" applyBorder="1" applyAlignment="1">
      <alignment horizontal="justify" vertical="center"/>
    </xf>
    <xf numFmtId="49" fontId="10" fillId="0" borderId="32" xfId="42" applyNumberFormat="1" applyFont="1" applyBorder="1" applyAlignment="1">
      <alignment horizontal="justify" vertical="center"/>
    </xf>
    <xf numFmtId="49" fontId="9" fillId="0" borderId="54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11" fillId="0" borderId="55" xfId="0" applyNumberFormat="1" applyFont="1" applyFill="1" applyBorder="1" applyAlignment="1">
      <alignment horizontal="justify" vertical="center" wrapText="1"/>
    </xf>
    <xf numFmtId="168" fontId="3" fillId="0" borderId="40" xfId="42" applyNumberFormat="1" applyFont="1" applyFill="1" applyBorder="1" applyAlignment="1">
      <alignment vertical="center"/>
    </xf>
    <xf numFmtId="43" fontId="3" fillId="0" borderId="40" xfId="42" applyNumberFormat="1" applyFont="1" applyFill="1" applyBorder="1" applyAlignment="1">
      <alignment vertical="center"/>
    </xf>
    <xf numFmtId="168" fontId="12" fillId="0" borderId="40" xfId="42" applyNumberFormat="1" applyFont="1" applyFill="1" applyBorder="1" applyAlignment="1">
      <alignment horizontal="center" vertical="center" wrapText="1"/>
    </xf>
    <xf numFmtId="168" fontId="7" fillId="0" borderId="56" xfId="42" applyNumberFormat="1" applyFont="1" applyFill="1" applyBorder="1" applyAlignment="1">
      <alignment vertical="center"/>
    </xf>
    <xf numFmtId="49" fontId="18" fillId="34" borderId="50" xfId="0" applyNumberFormat="1" applyFont="1" applyFill="1" applyBorder="1" applyAlignment="1" applyProtection="1">
      <alignment horizontal="justify" vertical="center" wrapText="1"/>
      <protection locked="0"/>
    </xf>
    <xf numFmtId="49" fontId="18" fillId="34" borderId="50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52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57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57" xfId="0" applyNumberFormat="1" applyFont="1" applyFill="1" applyBorder="1" applyAlignment="1" applyProtection="1">
      <alignment horizontal="justify" vertical="center" wrapText="1"/>
      <protection locked="0"/>
    </xf>
    <xf numFmtId="49" fontId="9" fillId="0" borderId="14" xfId="0" applyNumberFormat="1" applyFont="1" applyFill="1" applyBorder="1" applyAlignment="1">
      <alignment vertical="center" wrapText="1"/>
    </xf>
    <xf numFmtId="43" fontId="0" fillId="0" borderId="29" xfId="42" applyFont="1" applyFill="1" applyBorder="1" applyAlignment="1">
      <alignment vertical="center"/>
    </xf>
    <xf numFmtId="43" fontId="0" fillId="0" borderId="20" xfId="42" applyFont="1" applyBorder="1" applyAlignment="1">
      <alignment/>
    </xf>
    <xf numFmtId="43" fontId="25" fillId="0" borderId="21" xfId="42" applyFont="1" applyBorder="1" applyAlignment="1">
      <alignment horizontal="justify" vertical="center" wrapText="1"/>
    </xf>
    <xf numFmtId="168" fontId="0" fillId="0" borderId="24" xfId="42" applyNumberFormat="1" applyFont="1" applyBorder="1" applyAlignment="1">
      <alignment vertical="center"/>
    </xf>
    <xf numFmtId="43" fontId="4" fillId="0" borderId="59" xfId="42" applyFont="1" applyBorder="1" applyAlignment="1">
      <alignment horizontal="center" vertical="center"/>
    </xf>
    <xf numFmtId="43" fontId="25" fillId="0" borderId="30" xfId="42" applyFont="1" applyBorder="1" applyAlignment="1">
      <alignment horizontal="justify" vertical="center" wrapText="1"/>
    </xf>
    <xf numFmtId="168" fontId="0" fillId="0" borderId="60" xfId="42" applyNumberFormat="1" applyFont="1" applyBorder="1" applyAlignment="1">
      <alignment vertical="center"/>
    </xf>
    <xf numFmtId="43" fontId="4" fillId="0" borderId="16" xfId="42" applyFont="1" applyBorder="1" applyAlignment="1">
      <alignment horizontal="center" vertical="center"/>
    </xf>
    <xf numFmtId="43" fontId="25" fillId="0" borderId="17" xfId="42" applyFont="1" applyBorder="1" applyAlignment="1">
      <alignment horizontal="justify" vertical="center" wrapText="1"/>
    </xf>
    <xf numFmtId="168" fontId="0" fillId="0" borderId="18" xfId="42" applyNumberFormat="1" applyFont="1" applyBorder="1" applyAlignment="1">
      <alignment vertical="center"/>
    </xf>
    <xf numFmtId="43" fontId="0" fillId="0" borderId="16" xfId="42" applyFont="1" applyBorder="1" applyAlignment="1">
      <alignment horizontal="center" vertical="center"/>
    </xf>
    <xf numFmtId="168" fontId="1" fillId="0" borderId="23" xfId="42" applyNumberFormat="1" applyFont="1" applyBorder="1" applyAlignment="1">
      <alignment vertical="center"/>
    </xf>
    <xf numFmtId="43" fontId="0" fillId="0" borderId="0" xfId="42" applyFont="1" applyAlignment="1">
      <alignment horizontal="center" vertical="center"/>
    </xf>
    <xf numFmtId="43" fontId="0" fillId="0" borderId="0" xfId="42" applyFont="1" applyAlignment="1">
      <alignment horizontal="justify" vertical="center"/>
    </xf>
    <xf numFmtId="168" fontId="0" fillId="0" borderId="0" xfId="42" applyNumberFormat="1" applyFont="1" applyAlignment="1">
      <alignment/>
    </xf>
    <xf numFmtId="43" fontId="4" fillId="0" borderId="20" xfId="42" applyFont="1" applyBorder="1" applyAlignment="1">
      <alignment horizontal="center" vertical="center"/>
    </xf>
    <xf numFmtId="0" fontId="25" fillId="0" borderId="21" xfId="42" applyNumberFormat="1" applyFont="1" applyBorder="1" applyAlignment="1">
      <alignment horizontal="justify" vertical="center" wrapText="1"/>
    </xf>
    <xf numFmtId="0" fontId="25" fillId="0" borderId="17" xfId="42" applyNumberFormat="1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168" fontId="0" fillId="0" borderId="21" xfId="42" applyNumberFormat="1" applyFont="1" applyBorder="1" applyAlignment="1">
      <alignment horizontal="center" vertical="center"/>
    </xf>
    <xf numFmtId="168" fontId="0" fillId="0" borderId="24" xfId="42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68" fontId="4" fillId="0" borderId="17" xfId="42" applyNumberFormat="1" applyFont="1" applyBorder="1" applyAlignment="1">
      <alignment horizontal="center" vertical="center"/>
    </xf>
    <xf numFmtId="168" fontId="0" fillId="0" borderId="18" xfId="42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68" fontId="0" fillId="0" borderId="17" xfId="42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27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8" fontId="25" fillId="0" borderId="17" xfId="42" applyNumberFormat="1" applyFont="1" applyBorder="1" applyAlignment="1">
      <alignment horizontal="center" vertical="center"/>
    </xf>
    <xf numFmtId="168" fontId="4" fillId="0" borderId="18" xfId="42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49" fontId="0" fillId="0" borderId="5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8" fontId="0" fillId="0" borderId="30" xfId="42" applyNumberFormat="1" applyFont="1" applyBorder="1" applyAlignment="1">
      <alignment horizontal="center" vertical="center"/>
    </xf>
    <xf numFmtId="168" fontId="4" fillId="0" borderId="60" xfId="42" applyNumberFormat="1" applyFont="1" applyBorder="1" applyAlignment="1">
      <alignment horizontal="center" vertical="center"/>
    </xf>
    <xf numFmtId="168" fontId="1" fillId="0" borderId="11" xfId="42" applyNumberFormat="1" applyFont="1" applyBorder="1" applyAlignment="1">
      <alignment horizontal="center" vertical="center"/>
    </xf>
    <xf numFmtId="168" fontId="1" fillId="0" borderId="12" xfId="42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justify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justify" vertical="center"/>
    </xf>
    <xf numFmtId="168" fontId="0" fillId="0" borderId="17" xfId="0" applyNumberFormat="1" applyBorder="1" applyAlignment="1">
      <alignment vertical="center"/>
    </xf>
    <xf numFmtId="168" fontId="0" fillId="0" borderId="18" xfId="0" applyNumberFormat="1" applyBorder="1" applyAlignment="1">
      <alignment vertical="center"/>
    </xf>
    <xf numFmtId="0" fontId="28" fillId="0" borderId="63" xfId="0" applyFont="1" applyBorder="1" applyAlignment="1">
      <alignment horizontal="center" vertical="center"/>
    </xf>
    <xf numFmtId="0" fontId="28" fillId="0" borderId="64" xfId="0" applyFont="1" applyBorder="1" applyAlignment="1">
      <alignment horizontal="justify" vertical="center"/>
    </xf>
    <xf numFmtId="168" fontId="0" fillId="0" borderId="19" xfId="0" applyNumberFormat="1" applyBorder="1" applyAlignment="1">
      <alignment vertical="center"/>
    </xf>
    <xf numFmtId="168" fontId="0" fillId="0" borderId="23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8" fontId="0" fillId="0" borderId="11" xfId="0" applyNumberFormat="1" applyBorder="1" applyAlignment="1">
      <alignment vertical="center"/>
    </xf>
    <xf numFmtId="168" fontId="0" fillId="0" borderId="12" xfId="0" applyNumberFormat="1" applyBorder="1" applyAlignment="1">
      <alignment vertical="center"/>
    </xf>
    <xf numFmtId="0" fontId="25" fillId="0" borderId="17" xfId="0" applyFont="1" applyBorder="1" applyAlignment="1">
      <alignment horizontal="left" vertical="center" wrapText="1"/>
    </xf>
    <xf numFmtId="49" fontId="18" fillId="35" borderId="50" xfId="0" applyNumberFormat="1" applyFont="1" applyFill="1" applyBorder="1" applyAlignment="1" applyProtection="1">
      <alignment horizontal="right" vertical="center" wrapText="1"/>
      <protection locked="0"/>
    </xf>
    <xf numFmtId="49" fontId="23" fillId="36" borderId="26" xfId="0" applyNumberFormat="1" applyFont="1" applyFill="1" applyBorder="1" applyAlignment="1" applyProtection="1">
      <alignment horizontal="right" vertical="center" wrapText="1"/>
      <protection locked="0"/>
    </xf>
    <xf numFmtId="49" fontId="20" fillId="36" borderId="50" xfId="0" applyNumberFormat="1" applyFont="1" applyFill="1" applyBorder="1" applyAlignment="1" applyProtection="1">
      <alignment horizontal="right" vertical="center" wrapText="1"/>
      <protection locked="0"/>
    </xf>
    <xf numFmtId="49" fontId="20" fillId="36" borderId="5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8" fillId="36" borderId="50" xfId="0" applyNumberFormat="1" applyFont="1" applyFill="1" applyBorder="1" applyAlignment="1" applyProtection="1">
      <alignment horizontal="center" vertical="center" wrapText="1"/>
      <protection locked="0"/>
    </xf>
    <xf numFmtId="49" fontId="2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5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66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51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67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9" fontId="18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50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68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50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68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57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>
      <alignment horizontal="center" vertical="center" wrapText="1"/>
    </xf>
    <xf numFmtId="49" fontId="17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18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20" fillId="36" borderId="50" xfId="0" applyNumberFormat="1" applyFont="1" applyFill="1" applyBorder="1" applyAlignment="1" applyProtection="1">
      <alignment horizontal="right" vertical="center" wrapText="1"/>
      <protection locked="0"/>
    </xf>
    <xf numFmtId="49" fontId="20" fillId="36" borderId="68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3" fillId="36" borderId="26" xfId="0" applyNumberFormat="1" applyFont="1" applyFill="1" applyBorder="1" applyAlignment="1" applyProtection="1">
      <alignment horizontal="right" vertical="center" wrapText="1"/>
      <protection locked="0"/>
    </xf>
    <xf numFmtId="49" fontId="23" fillId="36" borderId="66" xfId="0" applyNumberFormat="1" applyFont="1" applyFill="1" applyBorder="1" applyAlignment="1" applyProtection="1">
      <alignment horizontal="right" vertical="center" wrapText="1"/>
      <protection locked="0"/>
    </xf>
    <xf numFmtId="49" fontId="18" fillId="35" borderId="50" xfId="0" applyNumberFormat="1" applyFont="1" applyFill="1" applyBorder="1" applyAlignment="1" applyProtection="1">
      <alignment horizontal="right" vertical="center" wrapText="1"/>
      <protection locked="0"/>
    </xf>
    <xf numFmtId="49" fontId="18" fillId="35" borderId="68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3" fontId="4" fillId="0" borderId="0" xfId="42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3" fontId="0" fillId="0" borderId="0" xfId="42" applyFont="1" applyAlignment="1">
      <alignment horizontal="left" vertical="center"/>
    </xf>
    <xf numFmtId="43" fontId="1" fillId="0" borderId="0" xfId="42" applyFont="1" applyBorder="1" applyAlignment="1">
      <alignment horizontal="center" vertical="center"/>
    </xf>
    <xf numFmtId="43" fontId="1" fillId="0" borderId="47" xfId="42" applyFont="1" applyBorder="1" applyAlignment="1">
      <alignment horizontal="center" vertical="center"/>
    </xf>
    <xf numFmtId="43" fontId="1" fillId="0" borderId="19" xfId="42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43" fontId="1" fillId="0" borderId="11" xfId="42" applyFont="1" applyBorder="1" applyAlignment="1">
      <alignment horizontal="center" vertical="center"/>
    </xf>
    <xf numFmtId="43" fontId="1" fillId="0" borderId="12" xfId="42" applyFont="1" applyBorder="1" applyAlignment="1">
      <alignment horizontal="center" vertical="center"/>
    </xf>
    <xf numFmtId="43" fontId="4" fillId="0" borderId="0" xfId="42" applyFont="1" applyAlignment="1">
      <alignment horizontal="right" wrapText="1"/>
    </xf>
    <xf numFmtId="43" fontId="2" fillId="0" borderId="0" xfId="42" applyFont="1" applyAlignment="1">
      <alignment horizontal="center"/>
    </xf>
    <xf numFmtId="43" fontId="2" fillId="0" borderId="0" xfId="42" applyFont="1" applyAlignment="1">
      <alignment horizontal="center" wrapText="1"/>
    </xf>
    <xf numFmtId="43" fontId="1" fillId="0" borderId="10" xfId="42" applyFont="1" applyFill="1" applyBorder="1" applyAlignment="1">
      <alignment horizontal="center"/>
    </xf>
    <xf numFmtId="43" fontId="1" fillId="0" borderId="11" xfId="42" applyFont="1" applyFill="1" applyBorder="1" applyAlignment="1">
      <alignment horizontal="center"/>
    </xf>
    <xf numFmtId="43" fontId="1" fillId="0" borderId="12" xfId="42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43" fontId="2" fillId="33" borderId="31" xfId="42" applyFont="1" applyFill="1" applyBorder="1" applyAlignment="1">
      <alignment horizontal="center" vertical="center" wrapText="1"/>
    </xf>
    <xf numFmtId="43" fontId="2" fillId="33" borderId="71" xfId="42" applyFont="1" applyFill="1" applyBorder="1" applyAlignment="1">
      <alignment horizontal="center" vertical="center" wrapText="1"/>
    </xf>
    <xf numFmtId="43" fontId="0" fillId="0" borderId="32" xfId="42" applyFont="1" applyBorder="1" applyAlignment="1">
      <alignment vertical="center"/>
    </xf>
    <xf numFmtId="43" fontId="0" fillId="0" borderId="34" xfId="42" applyFont="1" applyBorder="1" applyAlignment="1">
      <alignment vertical="center"/>
    </xf>
    <xf numFmtId="43" fontId="0" fillId="0" borderId="36" xfId="42" applyFont="1" applyBorder="1" applyAlignment="1">
      <alignment vertical="center"/>
    </xf>
    <xf numFmtId="43" fontId="0" fillId="0" borderId="72" xfId="42" applyFont="1" applyBorder="1" applyAlignment="1">
      <alignment vertical="center"/>
    </xf>
    <xf numFmtId="43" fontId="2" fillId="33" borderId="73" xfId="42" applyFont="1" applyFill="1" applyBorder="1" applyAlignment="1">
      <alignment horizontal="center" vertical="center" wrapText="1"/>
    </xf>
    <xf numFmtId="43" fontId="2" fillId="33" borderId="74" xfId="42" applyFont="1" applyFill="1" applyBorder="1" applyAlignment="1">
      <alignment horizontal="center" vertical="center" wrapText="1"/>
    </xf>
    <xf numFmtId="43" fontId="2" fillId="33" borderId="75" xfId="42" applyFont="1" applyFill="1" applyBorder="1" applyAlignment="1">
      <alignment horizontal="center" vertical="center" wrapText="1"/>
    </xf>
    <xf numFmtId="43" fontId="0" fillId="0" borderId="33" xfId="42" applyFont="1" applyBorder="1" applyAlignment="1">
      <alignment horizontal="center" vertical="center"/>
    </xf>
    <xf numFmtId="43" fontId="0" fillId="0" borderId="17" xfId="42" applyFont="1" applyBorder="1" applyAlignment="1">
      <alignment horizontal="center" vertical="center"/>
    </xf>
    <xf numFmtId="43" fontId="0" fillId="0" borderId="30" xfId="42" applyFont="1" applyBorder="1" applyAlignment="1">
      <alignment horizontal="center" vertical="center"/>
    </xf>
    <xf numFmtId="43" fontId="2" fillId="33" borderId="76" xfId="42" applyFont="1" applyFill="1" applyBorder="1" applyAlignment="1">
      <alignment horizontal="center" vertical="center" wrapText="1"/>
    </xf>
    <xf numFmtId="43" fontId="0" fillId="0" borderId="21" xfId="42" applyFont="1" applyBorder="1" applyAlignment="1">
      <alignment horizontal="center" vertical="center"/>
    </xf>
    <xf numFmtId="43" fontId="0" fillId="0" borderId="34" xfId="42" applyFont="1" applyBorder="1" applyAlignment="1">
      <alignment horizontal="center" vertical="center"/>
    </xf>
    <xf numFmtId="43" fontId="0" fillId="0" borderId="35" xfId="42" applyFont="1" applyBorder="1" applyAlignment="1">
      <alignment horizontal="center" vertical="center"/>
    </xf>
    <xf numFmtId="43" fontId="0" fillId="0" borderId="77" xfId="42" applyFont="1" applyBorder="1" applyAlignment="1">
      <alignment horizontal="center" vertical="center"/>
    </xf>
    <xf numFmtId="43" fontId="0" fillId="0" borderId="72" xfId="42" applyFont="1" applyBorder="1" applyAlignment="1">
      <alignment horizontal="center" vertical="center"/>
    </xf>
    <xf numFmtId="43" fontId="0" fillId="0" borderId="78" xfId="42" applyFont="1" applyBorder="1" applyAlignment="1">
      <alignment horizontal="center" vertical="center"/>
    </xf>
    <xf numFmtId="43" fontId="0" fillId="0" borderId="36" xfId="42" applyFont="1" applyBorder="1" applyAlignment="1">
      <alignment horizontal="center" vertical="center"/>
    </xf>
    <xf numFmtId="43" fontId="0" fillId="0" borderId="38" xfId="42" applyFont="1" applyBorder="1" applyAlignment="1">
      <alignment horizontal="center" vertical="center"/>
    </xf>
    <xf numFmtId="43" fontId="0" fillId="0" borderId="32" xfId="42" applyFont="1" applyFill="1" applyBorder="1" applyAlignment="1">
      <alignment horizontal="center" vertical="center"/>
    </xf>
    <xf numFmtId="43" fontId="0" fillId="0" borderId="34" xfId="42" applyFont="1" applyFill="1" applyBorder="1" applyAlignment="1">
      <alignment horizontal="center" vertical="center"/>
    </xf>
    <xf numFmtId="43" fontId="0" fillId="0" borderId="36" xfId="42" applyNumberFormat="1" applyFont="1" applyBorder="1" applyAlignment="1">
      <alignment vertical="center"/>
    </xf>
    <xf numFmtId="43" fontId="0" fillId="0" borderId="72" xfId="42" applyNumberFormat="1" applyFont="1" applyBorder="1" applyAlignment="1">
      <alignment vertical="center"/>
    </xf>
    <xf numFmtId="43" fontId="0" fillId="0" borderId="38" xfId="42" applyFont="1" applyBorder="1" applyAlignment="1">
      <alignment vertical="center"/>
    </xf>
    <xf numFmtId="43" fontId="2" fillId="33" borderId="79" xfId="42" applyFont="1" applyFill="1" applyBorder="1" applyAlignment="1">
      <alignment horizontal="center" vertical="center" wrapText="1"/>
    </xf>
    <xf numFmtId="43" fontId="0" fillId="0" borderId="33" xfId="42" applyFont="1" applyBorder="1" applyAlignment="1">
      <alignment vertical="center"/>
    </xf>
    <xf numFmtId="43" fontId="0" fillId="0" borderId="35" xfId="42" applyFont="1" applyBorder="1" applyAlignment="1">
      <alignment vertical="center"/>
    </xf>
    <xf numFmtId="43" fontId="0" fillId="0" borderId="77" xfId="42" applyFont="1" applyBorder="1" applyAlignment="1">
      <alignment vertical="center"/>
    </xf>
    <xf numFmtId="43" fontId="0" fillId="0" borderId="78" xfId="42" applyFont="1" applyBorder="1" applyAlignment="1">
      <alignment vertical="center"/>
    </xf>
    <xf numFmtId="43" fontId="0" fillId="0" borderId="80" xfId="42" applyFont="1" applyBorder="1" applyAlignment="1">
      <alignment vertical="center"/>
    </xf>
    <xf numFmtId="43" fontId="0" fillId="0" borderId="81" xfId="42" applyFont="1" applyBorder="1" applyAlignment="1">
      <alignment vertical="center"/>
    </xf>
    <xf numFmtId="43" fontId="0" fillId="0" borderId="82" xfId="42" applyFont="1" applyBorder="1" applyAlignment="1">
      <alignment vertical="center"/>
    </xf>
    <xf numFmtId="43" fontId="2" fillId="33" borderId="83" xfId="42" applyFont="1" applyFill="1" applyBorder="1" applyAlignment="1">
      <alignment horizontal="center" vertical="center" wrapText="1"/>
    </xf>
    <xf numFmtId="43" fontId="0" fillId="0" borderId="32" xfId="42" applyFont="1" applyBorder="1" applyAlignment="1">
      <alignment horizontal="center" vertical="center"/>
    </xf>
    <xf numFmtId="43" fontId="0" fillId="0" borderId="84" xfId="42" applyFont="1" applyBorder="1" applyAlignment="1">
      <alignment horizontal="center" vertical="center"/>
    </xf>
    <xf numFmtId="43" fontId="0" fillId="0" borderId="85" xfId="42" applyFont="1" applyBorder="1" applyAlignment="1">
      <alignment horizontal="center" vertical="center"/>
    </xf>
    <xf numFmtId="43" fontId="2" fillId="33" borderId="86" xfId="42" applyFont="1" applyFill="1" applyBorder="1" applyAlignment="1">
      <alignment horizontal="center" vertical="center" wrapText="1"/>
    </xf>
    <xf numFmtId="43" fontId="0" fillId="0" borderId="37" xfId="42" applyFont="1" applyBorder="1" applyAlignment="1">
      <alignment horizontal="center" vertical="center"/>
    </xf>
    <xf numFmtId="43" fontId="0" fillId="0" borderId="81" xfId="42" applyFont="1" applyBorder="1" applyAlignment="1">
      <alignment horizontal="center" vertical="center"/>
    </xf>
    <xf numFmtId="43" fontId="0" fillId="0" borderId="82" xfId="42" applyFont="1" applyBorder="1" applyAlignment="1">
      <alignment horizontal="center" vertical="center"/>
    </xf>
    <xf numFmtId="43" fontId="0" fillId="0" borderId="37" xfId="42" applyFont="1" applyBorder="1" applyAlignment="1">
      <alignment vertical="center"/>
    </xf>
    <xf numFmtId="43" fontId="0" fillId="0" borderId="36" xfId="42" applyFont="1" applyBorder="1" applyAlignment="1">
      <alignment horizontal="center" vertical="center"/>
    </xf>
    <xf numFmtId="43" fontId="0" fillId="0" borderId="72" xfId="42" applyFont="1" applyBorder="1" applyAlignment="1">
      <alignment horizontal="center" vertical="center"/>
    </xf>
    <xf numFmtId="43" fontId="0" fillId="0" borderId="38" xfId="42" applyFont="1" applyBorder="1" applyAlignment="1">
      <alignment horizontal="center" vertical="center"/>
    </xf>
    <xf numFmtId="43" fontId="16" fillId="0" borderId="80" xfId="42" applyFont="1" applyBorder="1" applyAlignment="1">
      <alignment horizontal="center" vertical="center"/>
    </xf>
    <xf numFmtId="43" fontId="16" fillId="0" borderId="72" xfId="42" applyFont="1" applyBorder="1" applyAlignment="1">
      <alignment horizontal="center" vertical="center"/>
    </xf>
    <xf numFmtId="43" fontId="16" fillId="0" borderId="78" xfId="42" applyFont="1" applyBorder="1" applyAlignment="1">
      <alignment horizontal="center" vertical="center"/>
    </xf>
    <xf numFmtId="43" fontId="0" fillId="0" borderId="36" xfId="42" applyFont="1" applyBorder="1" applyAlignment="1">
      <alignment horizontal="justify" vertical="center"/>
    </xf>
    <xf numFmtId="43" fontId="0" fillId="0" borderId="72" xfId="42" applyFont="1" applyBorder="1" applyAlignment="1">
      <alignment horizontal="justify" vertical="center"/>
    </xf>
    <xf numFmtId="43" fontId="0" fillId="0" borderId="38" xfId="42" applyFont="1" applyBorder="1" applyAlignment="1">
      <alignment horizontal="justify" vertical="center"/>
    </xf>
    <xf numFmtId="43" fontId="2" fillId="0" borderId="0" xfId="42" applyFont="1" applyBorder="1" applyAlignment="1">
      <alignment horizontal="center" vertical="center"/>
    </xf>
    <xf numFmtId="43" fontId="2" fillId="33" borderId="87" xfId="42" applyFont="1" applyFill="1" applyBorder="1" applyAlignment="1">
      <alignment horizontal="center" vertical="center" wrapText="1"/>
    </xf>
    <xf numFmtId="43" fontId="0" fillId="0" borderId="88" xfId="42" applyFont="1" applyBorder="1" applyAlignment="1">
      <alignment horizontal="center" vertical="center"/>
    </xf>
    <xf numFmtId="43" fontId="0" fillId="0" borderId="89" xfId="42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0" fillId="0" borderId="0" xfId="0" applyAlignment="1">
      <alignment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140625" style="136" customWidth="1"/>
    <col min="2" max="2" width="8.57421875" style="136" customWidth="1"/>
    <col min="3" max="3" width="0.9921875" style="136" customWidth="1"/>
    <col min="4" max="4" width="9.00390625" style="136" customWidth="1"/>
    <col min="5" max="5" width="54.57421875" style="136" customWidth="1"/>
    <col min="6" max="6" width="19.140625" style="136" customWidth="1"/>
    <col min="7" max="7" width="18.57421875" style="136" customWidth="1"/>
    <col min="8" max="8" width="8.7109375" style="136" customWidth="1"/>
    <col min="9" max="9" width="10.00390625" style="136" customWidth="1"/>
    <col min="10" max="16384" width="9.140625" style="136" customWidth="1"/>
  </cols>
  <sheetData>
    <row r="1" spans="1:9" ht="18.75" customHeight="1">
      <c r="A1" s="270" t="s">
        <v>486</v>
      </c>
      <c r="B1" s="270"/>
      <c r="C1" s="270"/>
      <c r="D1" s="270"/>
      <c r="E1" s="270"/>
      <c r="F1" s="270"/>
      <c r="G1" s="270"/>
      <c r="H1" s="270"/>
      <c r="I1" s="270"/>
    </row>
    <row r="2" spans="1:9" ht="21.75" customHeight="1" thickBot="1">
      <c r="A2" s="271" t="s">
        <v>3</v>
      </c>
      <c r="B2" s="271"/>
      <c r="C2" s="271"/>
      <c r="D2" s="271"/>
      <c r="E2" s="271"/>
      <c r="F2" s="271"/>
      <c r="G2" s="271"/>
      <c r="H2" s="271"/>
      <c r="I2" s="271"/>
    </row>
    <row r="3" spans="1:9" ht="20.25" customHeight="1" thickTop="1">
      <c r="A3" s="138" t="s">
        <v>17</v>
      </c>
      <c r="B3" s="272" t="s">
        <v>0</v>
      </c>
      <c r="C3" s="272"/>
      <c r="D3" s="137" t="s">
        <v>1</v>
      </c>
      <c r="E3" s="137" t="s">
        <v>173</v>
      </c>
      <c r="F3" s="137" t="s">
        <v>174</v>
      </c>
      <c r="G3" s="137" t="s">
        <v>175</v>
      </c>
      <c r="H3" s="272" t="s">
        <v>5</v>
      </c>
      <c r="I3" s="273"/>
    </row>
    <row r="4" spans="1:9" ht="16.5" customHeight="1">
      <c r="A4" s="162" t="s">
        <v>6</v>
      </c>
      <c r="B4" s="264"/>
      <c r="C4" s="264"/>
      <c r="D4" s="163"/>
      <c r="E4" s="160" t="s">
        <v>226</v>
      </c>
      <c r="F4" s="161" t="s">
        <v>227</v>
      </c>
      <c r="G4" s="161" t="s">
        <v>228</v>
      </c>
      <c r="H4" s="265" t="s">
        <v>229</v>
      </c>
      <c r="I4" s="266"/>
    </row>
    <row r="5" spans="1:9" ht="16.5" customHeight="1">
      <c r="A5" s="141"/>
      <c r="B5" s="261" t="s">
        <v>7</v>
      </c>
      <c r="C5" s="261"/>
      <c r="D5" s="143"/>
      <c r="E5" s="147" t="s">
        <v>230</v>
      </c>
      <c r="F5" s="139" t="s">
        <v>231</v>
      </c>
      <c r="G5" s="139" t="s">
        <v>201</v>
      </c>
      <c r="H5" s="262" t="s">
        <v>232</v>
      </c>
      <c r="I5" s="263"/>
    </row>
    <row r="6" spans="1:9" ht="18.75" customHeight="1">
      <c r="A6" s="144"/>
      <c r="B6" s="261"/>
      <c r="C6" s="261"/>
      <c r="D6" s="142" t="s">
        <v>209</v>
      </c>
      <c r="E6" s="147" t="s">
        <v>233</v>
      </c>
      <c r="F6" s="139" t="s">
        <v>234</v>
      </c>
      <c r="G6" s="139" t="s">
        <v>201</v>
      </c>
      <c r="H6" s="262" t="s">
        <v>235</v>
      </c>
      <c r="I6" s="263"/>
    </row>
    <row r="7" spans="1:9" ht="16.5" customHeight="1">
      <c r="A7" s="141"/>
      <c r="B7" s="261" t="s">
        <v>204</v>
      </c>
      <c r="C7" s="261"/>
      <c r="D7" s="143"/>
      <c r="E7" s="147" t="s">
        <v>177</v>
      </c>
      <c r="F7" s="139" t="s">
        <v>236</v>
      </c>
      <c r="G7" s="139" t="s">
        <v>237</v>
      </c>
      <c r="H7" s="262" t="s">
        <v>238</v>
      </c>
      <c r="I7" s="263"/>
    </row>
    <row r="8" spans="1:9" ht="39.75" customHeight="1">
      <c r="A8" s="144"/>
      <c r="B8" s="261"/>
      <c r="C8" s="261"/>
      <c r="D8" s="142" t="s">
        <v>210</v>
      </c>
      <c r="E8" s="147" t="s">
        <v>239</v>
      </c>
      <c r="F8" s="139" t="s">
        <v>240</v>
      </c>
      <c r="G8" s="139" t="s">
        <v>237</v>
      </c>
      <c r="H8" s="262" t="s">
        <v>241</v>
      </c>
      <c r="I8" s="263"/>
    </row>
    <row r="9" spans="1:9" ht="12.75">
      <c r="A9" s="162" t="s">
        <v>9</v>
      </c>
      <c r="B9" s="264"/>
      <c r="C9" s="264"/>
      <c r="D9" s="163"/>
      <c r="E9" s="160" t="s">
        <v>242</v>
      </c>
      <c r="F9" s="161" t="s">
        <v>178</v>
      </c>
      <c r="G9" s="161" t="s">
        <v>243</v>
      </c>
      <c r="H9" s="265" t="s">
        <v>243</v>
      </c>
      <c r="I9" s="266"/>
    </row>
    <row r="10" spans="1:9" ht="15.75">
      <c r="A10" s="141"/>
      <c r="B10" s="261" t="s">
        <v>10</v>
      </c>
      <c r="C10" s="261"/>
      <c r="D10" s="143"/>
      <c r="E10" s="147" t="s">
        <v>244</v>
      </c>
      <c r="F10" s="139" t="s">
        <v>178</v>
      </c>
      <c r="G10" s="139" t="s">
        <v>243</v>
      </c>
      <c r="H10" s="262" t="s">
        <v>243</v>
      </c>
      <c r="I10" s="263"/>
    </row>
    <row r="11" spans="1:9" ht="33.75">
      <c r="A11" s="144"/>
      <c r="B11" s="261"/>
      <c r="C11" s="261"/>
      <c r="D11" s="142" t="s">
        <v>222</v>
      </c>
      <c r="E11" s="147" t="s">
        <v>245</v>
      </c>
      <c r="F11" s="139" t="s">
        <v>178</v>
      </c>
      <c r="G11" s="139" t="s">
        <v>243</v>
      </c>
      <c r="H11" s="262" t="s">
        <v>243</v>
      </c>
      <c r="I11" s="263"/>
    </row>
    <row r="12" spans="1:9" ht="12.75">
      <c r="A12" s="162" t="s">
        <v>30</v>
      </c>
      <c r="B12" s="264"/>
      <c r="C12" s="264"/>
      <c r="D12" s="163"/>
      <c r="E12" s="160" t="s">
        <v>179</v>
      </c>
      <c r="F12" s="161" t="s">
        <v>246</v>
      </c>
      <c r="G12" s="161" t="s">
        <v>247</v>
      </c>
      <c r="H12" s="265" t="s">
        <v>248</v>
      </c>
      <c r="I12" s="266"/>
    </row>
    <row r="13" spans="1:9" ht="15.75">
      <c r="A13" s="141"/>
      <c r="B13" s="261" t="s">
        <v>31</v>
      </c>
      <c r="C13" s="261"/>
      <c r="D13" s="143"/>
      <c r="E13" s="147" t="s">
        <v>249</v>
      </c>
      <c r="F13" s="139" t="s">
        <v>250</v>
      </c>
      <c r="G13" s="139" t="s">
        <v>251</v>
      </c>
      <c r="H13" s="262" t="s">
        <v>252</v>
      </c>
      <c r="I13" s="263"/>
    </row>
    <row r="14" spans="1:9" ht="22.5">
      <c r="A14" s="144"/>
      <c r="B14" s="261"/>
      <c r="C14" s="261"/>
      <c r="D14" s="142" t="s">
        <v>211</v>
      </c>
      <c r="E14" s="147" t="s">
        <v>253</v>
      </c>
      <c r="F14" s="139" t="s">
        <v>254</v>
      </c>
      <c r="G14" s="139" t="s">
        <v>255</v>
      </c>
      <c r="H14" s="262" t="s">
        <v>256</v>
      </c>
      <c r="I14" s="263"/>
    </row>
    <row r="15" spans="1:9" ht="22.5">
      <c r="A15" s="144"/>
      <c r="B15" s="261"/>
      <c r="C15" s="261"/>
      <c r="D15" s="142" t="s">
        <v>212</v>
      </c>
      <c r="E15" s="147" t="s">
        <v>257</v>
      </c>
      <c r="F15" s="139" t="s">
        <v>176</v>
      </c>
      <c r="G15" s="139" t="s">
        <v>258</v>
      </c>
      <c r="H15" s="262" t="s">
        <v>259</v>
      </c>
      <c r="I15" s="263"/>
    </row>
    <row r="16" spans="1:9" ht="21.75" customHeight="1">
      <c r="A16" s="144"/>
      <c r="B16" s="261"/>
      <c r="C16" s="261"/>
      <c r="D16" s="142" t="s">
        <v>213</v>
      </c>
      <c r="E16" s="147" t="s">
        <v>260</v>
      </c>
      <c r="F16" s="139" t="s">
        <v>261</v>
      </c>
      <c r="G16" s="139" t="s">
        <v>262</v>
      </c>
      <c r="H16" s="262" t="s">
        <v>263</v>
      </c>
      <c r="I16" s="263"/>
    </row>
    <row r="17" spans="1:9" ht="17.25" customHeight="1">
      <c r="A17" s="141"/>
      <c r="B17" s="261" t="s">
        <v>66</v>
      </c>
      <c r="C17" s="261"/>
      <c r="D17" s="143"/>
      <c r="E17" s="147" t="s">
        <v>177</v>
      </c>
      <c r="F17" s="139" t="s">
        <v>264</v>
      </c>
      <c r="G17" s="139" t="s">
        <v>265</v>
      </c>
      <c r="H17" s="262" t="s">
        <v>266</v>
      </c>
      <c r="I17" s="263"/>
    </row>
    <row r="18" spans="1:9" ht="18" customHeight="1">
      <c r="A18" s="144"/>
      <c r="B18" s="261"/>
      <c r="C18" s="261"/>
      <c r="D18" s="142" t="s">
        <v>213</v>
      </c>
      <c r="E18" s="147" t="s">
        <v>260</v>
      </c>
      <c r="F18" s="139" t="s">
        <v>267</v>
      </c>
      <c r="G18" s="139" t="s">
        <v>268</v>
      </c>
      <c r="H18" s="262" t="s">
        <v>269</v>
      </c>
      <c r="I18" s="263"/>
    </row>
    <row r="19" spans="1:9" ht="21.75" customHeight="1">
      <c r="A19" s="144"/>
      <c r="B19" s="261"/>
      <c r="C19" s="261"/>
      <c r="D19" s="142" t="s">
        <v>209</v>
      </c>
      <c r="E19" s="147" t="s">
        <v>233</v>
      </c>
      <c r="F19" s="139" t="s">
        <v>270</v>
      </c>
      <c r="G19" s="139" t="s">
        <v>271</v>
      </c>
      <c r="H19" s="262" t="s">
        <v>272</v>
      </c>
      <c r="I19" s="263"/>
    </row>
    <row r="20" spans="1:9" ht="33.75">
      <c r="A20" s="162" t="s">
        <v>218</v>
      </c>
      <c r="B20" s="264"/>
      <c r="C20" s="264"/>
      <c r="D20" s="163"/>
      <c r="E20" s="160" t="s">
        <v>273</v>
      </c>
      <c r="F20" s="161" t="s">
        <v>274</v>
      </c>
      <c r="G20" s="161" t="s">
        <v>275</v>
      </c>
      <c r="H20" s="265" t="s">
        <v>276</v>
      </c>
      <c r="I20" s="266"/>
    </row>
    <row r="21" spans="1:9" ht="33.75">
      <c r="A21" s="141"/>
      <c r="B21" s="261" t="s">
        <v>225</v>
      </c>
      <c r="C21" s="261"/>
      <c r="D21" s="143"/>
      <c r="E21" s="147" t="s">
        <v>277</v>
      </c>
      <c r="F21" s="139" t="s">
        <v>278</v>
      </c>
      <c r="G21" s="139" t="s">
        <v>279</v>
      </c>
      <c r="H21" s="262" t="s">
        <v>280</v>
      </c>
      <c r="I21" s="263"/>
    </row>
    <row r="22" spans="1:9" ht="12.75">
      <c r="A22" s="144"/>
      <c r="B22" s="261"/>
      <c r="C22" s="261"/>
      <c r="D22" s="142" t="s">
        <v>217</v>
      </c>
      <c r="E22" s="147" t="s">
        <v>281</v>
      </c>
      <c r="F22" s="139" t="s">
        <v>176</v>
      </c>
      <c r="G22" s="139" t="s">
        <v>279</v>
      </c>
      <c r="H22" s="262" t="s">
        <v>261</v>
      </c>
      <c r="I22" s="263"/>
    </row>
    <row r="23" spans="1:9" ht="33.75">
      <c r="A23" s="141"/>
      <c r="B23" s="261" t="s">
        <v>219</v>
      </c>
      <c r="C23" s="261"/>
      <c r="D23" s="143"/>
      <c r="E23" s="147" t="s">
        <v>282</v>
      </c>
      <c r="F23" s="139" t="s">
        <v>283</v>
      </c>
      <c r="G23" s="139" t="s">
        <v>284</v>
      </c>
      <c r="H23" s="262" t="s">
        <v>285</v>
      </c>
      <c r="I23" s="263"/>
    </row>
    <row r="24" spans="1:9" ht="12.75">
      <c r="A24" s="144"/>
      <c r="B24" s="261"/>
      <c r="C24" s="261"/>
      <c r="D24" s="142" t="s">
        <v>217</v>
      </c>
      <c r="E24" s="147" t="s">
        <v>281</v>
      </c>
      <c r="F24" s="139" t="s">
        <v>286</v>
      </c>
      <c r="G24" s="139" t="s">
        <v>176</v>
      </c>
      <c r="H24" s="262" t="s">
        <v>254</v>
      </c>
      <c r="I24" s="263"/>
    </row>
    <row r="25" spans="1:9" ht="13.5" thickBot="1">
      <c r="A25" s="145"/>
      <c r="B25" s="256"/>
      <c r="C25" s="256"/>
      <c r="D25" s="146" t="s">
        <v>220</v>
      </c>
      <c r="E25" s="148" t="s">
        <v>287</v>
      </c>
      <c r="F25" s="140" t="s">
        <v>288</v>
      </c>
      <c r="G25" s="140" t="s">
        <v>289</v>
      </c>
      <c r="H25" s="257" t="s">
        <v>290</v>
      </c>
      <c r="I25" s="258"/>
    </row>
    <row r="26" spans="1:9" ht="23.25" thickTop="1">
      <c r="A26" s="166"/>
      <c r="B26" s="267" t="s">
        <v>221</v>
      </c>
      <c r="C26" s="267"/>
      <c r="D26" s="167"/>
      <c r="E26" s="168" t="s">
        <v>291</v>
      </c>
      <c r="F26" s="165" t="s">
        <v>292</v>
      </c>
      <c r="G26" s="165" t="s">
        <v>293</v>
      </c>
      <c r="H26" s="268" t="s">
        <v>294</v>
      </c>
      <c r="I26" s="269"/>
    </row>
    <row r="27" spans="1:9" ht="12.75">
      <c r="A27" s="144"/>
      <c r="B27" s="261"/>
      <c r="C27" s="261"/>
      <c r="D27" s="142" t="s">
        <v>220</v>
      </c>
      <c r="E27" s="147" t="s">
        <v>287</v>
      </c>
      <c r="F27" s="139" t="s">
        <v>178</v>
      </c>
      <c r="G27" s="139" t="s">
        <v>293</v>
      </c>
      <c r="H27" s="262" t="s">
        <v>293</v>
      </c>
      <c r="I27" s="263"/>
    </row>
    <row r="28" spans="1:9" ht="12.75">
      <c r="A28" s="162" t="s">
        <v>214</v>
      </c>
      <c r="B28" s="264"/>
      <c r="C28" s="264"/>
      <c r="D28" s="163"/>
      <c r="E28" s="160" t="s">
        <v>295</v>
      </c>
      <c r="F28" s="161" t="s">
        <v>296</v>
      </c>
      <c r="G28" s="161" t="s">
        <v>254</v>
      </c>
      <c r="H28" s="265" t="s">
        <v>297</v>
      </c>
      <c r="I28" s="266"/>
    </row>
    <row r="29" spans="1:9" ht="15.75">
      <c r="A29" s="141"/>
      <c r="B29" s="261" t="s">
        <v>215</v>
      </c>
      <c r="C29" s="261"/>
      <c r="D29" s="143"/>
      <c r="E29" s="147" t="s">
        <v>298</v>
      </c>
      <c r="F29" s="139" t="s">
        <v>299</v>
      </c>
      <c r="G29" s="139" t="s">
        <v>254</v>
      </c>
      <c r="H29" s="262" t="s">
        <v>300</v>
      </c>
      <c r="I29" s="263"/>
    </row>
    <row r="30" spans="1:9" ht="12.75">
      <c r="A30" s="144"/>
      <c r="B30" s="261"/>
      <c r="C30" s="261"/>
      <c r="D30" s="142" t="s">
        <v>213</v>
      </c>
      <c r="E30" s="147" t="s">
        <v>260</v>
      </c>
      <c r="F30" s="139" t="s">
        <v>299</v>
      </c>
      <c r="G30" s="139" t="s">
        <v>254</v>
      </c>
      <c r="H30" s="262" t="s">
        <v>300</v>
      </c>
      <c r="I30" s="263"/>
    </row>
    <row r="31" spans="1:9" ht="12.75">
      <c r="A31" s="162" t="s">
        <v>68</v>
      </c>
      <c r="B31" s="264"/>
      <c r="C31" s="264"/>
      <c r="D31" s="163"/>
      <c r="E31" s="160" t="s">
        <v>181</v>
      </c>
      <c r="F31" s="161" t="s">
        <v>199</v>
      </c>
      <c r="G31" s="161" t="s">
        <v>301</v>
      </c>
      <c r="H31" s="265" t="s">
        <v>302</v>
      </c>
      <c r="I31" s="266"/>
    </row>
    <row r="32" spans="1:9" ht="15.75">
      <c r="A32" s="141"/>
      <c r="B32" s="261" t="s">
        <v>216</v>
      </c>
      <c r="C32" s="261"/>
      <c r="D32" s="143"/>
      <c r="E32" s="147" t="s">
        <v>177</v>
      </c>
      <c r="F32" s="139" t="s">
        <v>303</v>
      </c>
      <c r="G32" s="139" t="s">
        <v>301</v>
      </c>
      <c r="H32" s="262" t="s">
        <v>304</v>
      </c>
      <c r="I32" s="263"/>
    </row>
    <row r="33" spans="1:9" ht="13.5" thickBot="1">
      <c r="A33" s="145"/>
      <c r="B33" s="256"/>
      <c r="C33" s="256"/>
      <c r="D33" s="146" t="s">
        <v>209</v>
      </c>
      <c r="E33" s="148" t="s">
        <v>233</v>
      </c>
      <c r="F33" s="140" t="s">
        <v>305</v>
      </c>
      <c r="G33" s="140" t="s">
        <v>301</v>
      </c>
      <c r="H33" s="257" t="s">
        <v>306</v>
      </c>
      <c r="I33" s="258"/>
    </row>
    <row r="34" spans="1:9" ht="16.5" thickBot="1" thickTop="1">
      <c r="A34" s="259"/>
      <c r="B34" s="259"/>
      <c r="C34" s="259"/>
      <c r="D34" s="259"/>
      <c r="E34" s="260"/>
      <c r="F34" s="260"/>
      <c r="G34" s="260"/>
      <c r="H34" s="260"/>
      <c r="I34" s="260"/>
    </row>
    <row r="35" spans="1:9" ht="14.25" thickBot="1" thickTop="1">
      <c r="A35" s="252" t="s">
        <v>182</v>
      </c>
      <c r="B35" s="253"/>
      <c r="C35" s="253"/>
      <c r="D35" s="253"/>
      <c r="E35" s="253"/>
      <c r="F35" s="164" t="s">
        <v>200</v>
      </c>
      <c r="G35" s="164" t="s">
        <v>307</v>
      </c>
      <c r="H35" s="254" t="s">
        <v>308</v>
      </c>
      <c r="I35" s="255"/>
    </row>
    <row r="36" ht="13.5" thickTop="1"/>
  </sheetData>
  <sheetProtection/>
  <mergeCells count="68">
    <mergeCell ref="B4:C4"/>
    <mergeCell ref="H4:I4"/>
    <mergeCell ref="A1:I1"/>
    <mergeCell ref="A2:I2"/>
    <mergeCell ref="B3:C3"/>
    <mergeCell ref="H3:I3"/>
    <mergeCell ref="H8:I8"/>
    <mergeCell ref="B5:C5"/>
    <mergeCell ref="H5:I5"/>
    <mergeCell ref="B6:C6"/>
    <mergeCell ref="H6:I6"/>
    <mergeCell ref="B7:C7"/>
    <mergeCell ref="H7:I7"/>
    <mergeCell ref="B8:C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A35:E35"/>
    <mergeCell ref="H35:I35"/>
    <mergeCell ref="B33:C33"/>
    <mergeCell ref="H33:I33"/>
    <mergeCell ref="A34:D34"/>
    <mergeCell ref="E34:I3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0">
      <selection activeCell="E1" sqref="E1:I1"/>
    </sheetView>
  </sheetViews>
  <sheetFormatPr defaultColWidth="9.140625" defaultRowHeight="12.75"/>
  <cols>
    <col min="1" max="1" width="7.00390625" style="136" customWidth="1"/>
    <col min="2" max="2" width="7.8515625" style="136" customWidth="1"/>
    <col min="3" max="3" width="0.9921875" style="136" customWidth="1"/>
    <col min="4" max="4" width="10.8515625" style="136" customWidth="1"/>
    <col min="5" max="5" width="54.57421875" style="136" customWidth="1"/>
    <col min="6" max="6" width="18.57421875" style="136" customWidth="1"/>
    <col min="7" max="7" width="18.28125" style="136" customWidth="1"/>
    <col min="8" max="8" width="8.7109375" style="136" customWidth="1"/>
    <col min="9" max="9" width="9.421875" style="136" customWidth="1"/>
    <col min="10" max="16384" width="9.140625" style="136" customWidth="1"/>
  </cols>
  <sheetData>
    <row r="1" spans="2:9" ht="33.75" customHeight="1">
      <c r="B1" s="277"/>
      <c r="C1" s="277"/>
      <c r="D1" s="277"/>
      <c r="E1" s="270" t="s">
        <v>487</v>
      </c>
      <c r="F1" s="270"/>
      <c r="G1" s="270"/>
      <c r="H1" s="270"/>
      <c r="I1" s="270"/>
    </row>
    <row r="2" spans="1:9" ht="26.25" customHeight="1" thickBot="1">
      <c r="A2" s="285" t="s">
        <v>4</v>
      </c>
      <c r="B2" s="285"/>
      <c r="C2" s="285"/>
      <c r="D2" s="285"/>
      <c r="E2" s="285"/>
      <c r="F2" s="285"/>
      <c r="G2" s="285"/>
      <c r="H2" s="285"/>
      <c r="I2" s="285"/>
    </row>
    <row r="3" spans="1:9" ht="19.5" customHeight="1" thickTop="1">
      <c r="A3" s="138" t="s">
        <v>17</v>
      </c>
      <c r="B3" s="272" t="s">
        <v>0</v>
      </c>
      <c r="C3" s="272"/>
      <c r="D3" s="137" t="s">
        <v>1</v>
      </c>
      <c r="E3" s="137" t="s">
        <v>173</v>
      </c>
      <c r="F3" s="137" t="s">
        <v>174</v>
      </c>
      <c r="G3" s="137" t="s">
        <v>175</v>
      </c>
      <c r="H3" s="272" t="s">
        <v>5</v>
      </c>
      <c r="I3" s="273"/>
    </row>
    <row r="4" spans="1:9" ht="19.5" customHeight="1">
      <c r="A4" s="162" t="s">
        <v>6</v>
      </c>
      <c r="B4" s="264"/>
      <c r="C4" s="264"/>
      <c r="D4" s="163"/>
      <c r="E4" s="160" t="s">
        <v>226</v>
      </c>
      <c r="F4" s="242" t="s">
        <v>309</v>
      </c>
      <c r="G4" s="242" t="s">
        <v>484</v>
      </c>
      <c r="H4" s="283" t="s">
        <v>485</v>
      </c>
      <c r="I4" s="284"/>
    </row>
    <row r="5" spans="1:9" ht="19.5" customHeight="1">
      <c r="A5" s="141"/>
      <c r="B5" s="261" t="s">
        <v>7</v>
      </c>
      <c r="C5" s="261"/>
      <c r="D5" s="143"/>
      <c r="E5" s="147" t="s">
        <v>230</v>
      </c>
      <c r="F5" s="139" t="s">
        <v>311</v>
      </c>
      <c r="G5" s="139" t="s">
        <v>310</v>
      </c>
      <c r="H5" s="262" t="s">
        <v>312</v>
      </c>
      <c r="I5" s="263"/>
    </row>
    <row r="6" spans="1:9" ht="19.5" customHeight="1">
      <c r="A6" s="144"/>
      <c r="B6" s="261"/>
      <c r="C6" s="261"/>
      <c r="D6" s="142" t="s">
        <v>8</v>
      </c>
      <c r="E6" s="147" t="s">
        <v>313</v>
      </c>
      <c r="F6" s="139" t="s">
        <v>314</v>
      </c>
      <c r="G6" s="139" t="s">
        <v>310</v>
      </c>
      <c r="H6" s="262" t="s">
        <v>315</v>
      </c>
      <c r="I6" s="263"/>
    </row>
    <row r="7" spans="1:9" ht="19.5" customHeight="1">
      <c r="A7" s="144"/>
      <c r="B7" s="278" t="s">
        <v>46</v>
      </c>
      <c r="C7" s="278"/>
      <c r="D7" s="247"/>
      <c r="E7" s="246" t="s">
        <v>469</v>
      </c>
      <c r="F7" s="139" t="s">
        <v>470</v>
      </c>
      <c r="G7" s="139" t="s">
        <v>471</v>
      </c>
      <c r="H7" s="262" t="s">
        <v>472</v>
      </c>
      <c r="I7" s="263"/>
    </row>
    <row r="8" spans="1:9" ht="19.5" customHeight="1">
      <c r="A8" s="144"/>
      <c r="B8" s="274"/>
      <c r="C8" s="274"/>
      <c r="D8" s="248" t="s">
        <v>8</v>
      </c>
      <c r="E8" s="245" t="s">
        <v>313</v>
      </c>
      <c r="F8" s="244" t="s">
        <v>470</v>
      </c>
      <c r="G8" s="244" t="s">
        <v>471</v>
      </c>
      <c r="H8" s="275" t="s">
        <v>472</v>
      </c>
      <c r="I8" s="276"/>
    </row>
    <row r="9" spans="1:9" ht="19.5" customHeight="1">
      <c r="A9" s="162" t="s">
        <v>9</v>
      </c>
      <c r="B9" s="264"/>
      <c r="C9" s="264"/>
      <c r="D9" s="163"/>
      <c r="E9" s="160" t="s">
        <v>242</v>
      </c>
      <c r="F9" s="161" t="s">
        <v>316</v>
      </c>
      <c r="G9" s="161" t="s">
        <v>317</v>
      </c>
      <c r="H9" s="265" t="s">
        <v>318</v>
      </c>
      <c r="I9" s="266"/>
    </row>
    <row r="10" spans="1:9" ht="19.5" customHeight="1">
      <c r="A10" s="141"/>
      <c r="B10" s="261" t="s">
        <v>10</v>
      </c>
      <c r="C10" s="261"/>
      <c r="D10" s="143"/>
      <c r="E10" s="147" t="s">
        <v>244</v>
      </c>
      <c r="F10" s="139" t="s">
        <v>319</v>
      </c>
      <c r="G10" s="139" t="s">
        <v>317</v>
      </c>
      <c r="H10" s="262" t="s">
        <v>320</v>
      </c>
      <c r="I10" s="263"/>
    </row>
    <row r="11" spans="1:9" ht="19.5" customHeight="1">
      <c r="A11" s="144"/>
      <c r="B11" s="261"/>
      <c r="C11" s="261"/>
      <c r="D11" s="142" t="s">
        <v>81</v>
      </c>
      <c r="E11" s="147" t="s">
        <v>183</v>
      </c>
      <c r="F11" s="139" t="s">
        <v>321</v>
      </c>
      <c r="G11" s="139" t="s">
        <v>322</v>
      </c>
      <c r="H11" s="262" t="s">
        <v>323</v>
      </c>
      <c r="I11" s="263"/>
    </row>
    <row r="12" spans="1:9" ht="19.5" customHeight="1">
      <c r="A12" s="144"/>
      <c r="B12" s="261"/>
      <c r="C12" s="261"/>
      <c r="D12" s="142" t="s">
        <v>79</v>
      </c>
      <c r="E12" s="147" t="s">
        <v>184</v>
      </c>
      <c r="F12" s="139" t="s">
        <v>324</v>
      </c>
      <c r="G12" s="139" t="s">
        <v>325</v>
      </c>
      <c r="H12" s="262" t="s">
        <v>326</v>
      </c>
      <c r="I12" s="263"/>
    </row>
    <row r="13" spans="1:9" ht="19.5" customHeight="1">
      <c r="A13" s="144"/>
      <c r="B13" s="261"/>
      <c r="C13" s="261"/>
      <c r="D13" s="142" t="s">
        <v>96</v>
      </c>
      <c r="E13" s="147" t="s">
        <v>327</v>
      </c>
      <c r="F13" s="139" t="s">
        <v>328</v>
      </c>
      <c r="G13" s="139" t="s">
        <v>329</v>
      </c>
      <c r="H13" s="262" t="s">
        <v>330</v>
      </c>
      <c r="I13" s="263"/>
    </row>
    <row r="14" spans="1:9" ht="19.5" customHeight="1">
      <c r="A14" s="162" t="s">
        <v>30</v>
      </c>
      <c r="B14" s="264"/>
      <c r="C14" s="264"/>
      <c r="D14" s="163"/>
      <c r="E14" s="160" t="s">
        <v>179</v>
      </c>
      <c r="F14" s="161" t="s">
        <v>185</v>
      </c>
      <c r="G14" s="161" t="s">
        <v>331</v>
      </c>
      <c r="H14" s="265" t="s">
        <v>332</v>
      </c>
      <c r="I14" s="266"/>
    </row>
    <row r="15" spans="1:9" ht="19.5" customHeight="1">
      <c r="A15" s="141"/>
      <c r="B15" s="261" t="s">
        <v>66</v>
      </c>
      <c r="C15" s="261"/>
      <c r="D15" s="143"/>
      <c r="E15" s="147" t="s">
        <v>177</v>
      </c>
      <c r="F15" s="139" t="s">
        <v>186</v>
      </c>
      <c r="G15" s="139" t="s">
        <v>331</v>
      </c>
      <c r="H15" s="262" t="s">
        <v>333</v>
      </c>
      <c r="I15" s="263"/>
    </row>
    <row r="16" spans="1:9" ht="19.5" customHeight="1">
      <c r="A16" s="144"/>
      <c r="B16" s="261"/>
      <c r="C16" s="261"/>
      <c r="D16" s="142" t="s">
        <v>81</v>
      </c>
      <c r="E16" s="147" t="s">
        <v>183</v>
      </c>
      <c r="F16" s="139" t="s">
        <v>334</v>
      </c>
      <c r="G16" s="139" t="s">
        <v>331</v>
      </c>
      <c r="H16" s="262" t="s">
        <v>335</v>
      </c>
      <c r="I16" s="263"/>
    </row>
    <row r="17" spans="1:9" ht="19.5" customHeight="1">
      <c r="A17" s="162" t="s">
        <v>171</v>
      </c>
      <c r="B17" s="264"/>
      <c r="C17" s="264"/>
      <c r="D17" s="163"/>
      <c r="E17" s="160" t="s">
        <v>180</v>
      </c>
      <c r="F17" s="161" t="s">
        <v>190</v>
      </c>
      <c r="G17" s="161" t="s">
        <v>254</v>
      </c>
      <c r="H17" s="265" t="s">
        <v>336</v>
      </c>
      <c r="I17" s="266"/>
    </row>
    <row r="18" spans="1:9" ht="18.75" customHeight="1">
      <c r="A18" s="141"/>
      <c r="B18" s="261" t="s">
        <v>207</v>
      </c>
      <c r="C18" s="261"/>
      <c r="D18" s="143"/>
      <c r="E18" s="147" t="s">
        <v>337</v>
      </c>
      <c r="F18" s="139" t="s">
        <v>286</v>
      </c>
      <c r="G18" s="139" t="s">
        <v>254</v>
      </c>
      <c r="H18" s="262" t="s">
        <v>338</v>
      </c>
      <c r="I18" s="263"/>
    </row>
    <row r="19" spans="1:9" ht="19.5" customHeight="1">
      <c r="A19" s="144"/>
      <c r="B19" s="261"/>
      <c r="C19" s="261"/>
      <c r="D19" s="142" t="s">
        <v>206</v>
      </c>
      <c r="E19" s="147" t="s">
        <v>339</v>
      </c>
      <c r="F19" s="139" t="s">
        <v>286</v>
      </c>
      <c r="G19" s="139" t="s">
        <v>254</v>
      </c>
      <c r="H19" s="262" t="s">
        <v>338</v>
      </c>
      <c r="I19" s="263"/>
    </row>
    <row r="20" spans="1:9" ht="19.5" customHeight="1">
      <c r="A20" s="162" t="s">
        <v>67</v>
      </c>
      <c r="B20" s="264"/>
      <c r="C20" s="264"/>
      <c r="D20" s="163"/>
      <c r="E20" s="160" t="s">
        <v>340</v>
      </c>
      <c r="F20" s="161" t="s">
        <v>341</v>
      </c>
      <c r="G20" s="242" t="s">
        <v>475</v>
      </c>
      <c r="H20" s="283" t="s">
        <v>474</v>
      </c>
      <c r="I20" s="284"/>
    </row>
    <row r="21" spans="1:9" ht="17.25" customHeight="1">
      <c r="A21" s="141"/>
      <c r="B21" s="261" t="s">
        <v>124</v>
      </c>
      <c r="C21" s="261"/>
      <c r="D21" s="143"/>
      <c r="E21" s="147" t="s">
        <v>342</v>
      </c>
      <c r="F21" s="139" t="s">
        <v>343</v>
      </c>
      <c r="G21" s="139" t="s">
        <v>476</v>
      </c>
      <c r="H21" s="262" t="s">
        <v>477</v>
      </c>
      <c r="I21" s="263"/>
    </row>
    <row r="22" spans="1:9" ht="27" customHeight="1">
      <c r="A22" s="144"/>
      <c r="B22" s="261"/>
      <c r="C22" s="261"/>
      <c r="D22" s="142" t="s">
        <v>205</v>
      </c>
      <c r="E22" s="147" t="s">
        <v>344</v>
      </c>
      <c r="F22" s="139" t="s">
        <v>178</v>
      </c>
      <c r="G22" s="139" t="s">
        <v>473</v>
      </c>
      <c r="H22" s="262" t="s">
        <v>473</v>
      </c>
      <c r="I22" s="263"/>
    </row>
    <row r="23" spans="1:9" ht="19.5" customHeight="1">
      <c r="A23" s="144"/>
      <c r="B23" s="261"/>
      <c r="C23" s="261"/>
      <c r="D23" s="142" t="s">
        <v>81</v>
      </c>
      <c r="E23" s="147" t="s">
        <v>183</v>
      </c>
      <c r="F23" s="139" t="s">
        <v>345</v>
      </c>
      <c r="G23" s="139" t="s">
        <v>346</v>
      </c>
      <c r="H23" s="262" t="s">
        <v>347</v>
      </c>
      <c r="I23" s="263"/>
    </row>
    <row r="24" spans="1:9" ht="19.5" customHeight="1">
      <c r="A24" s="144"/>
      <c r="B24" s="261"/>
      <c r="C24" s="261"/>
      <c r="D24" s="142" t="s">
        <v>79</v>
      </c>
      <c r="E24" s="147" t="s">
        <v>184</v>
      </c>
      <c r="F24" s="139" t="s">
        <v>348</v>
      </c>
      <c r="G24" s="139" t="s">
        <v>338</v>
      </c>
      <c r="H24" s="262" t="s">
        <v>349</v>
      </c>
      <c r="I24" s="263"/>
    </row>
    <row r="25" spans="1:9" ht="19.5" customHeight="1" thickBot="1">
      <c r="A25" s="145"/>
      <c r="B25" s="256"/>
      <c r="C25" s="256"/>
      <c r="D25" s="146" t="s">
        <v>96</v>
      </c>
      <c r="E25" s="148" t="s">
        <v>327</v>
      </c>
      <c r="F25" s="140" t="s">
        <v>350</v>
      </c>
      <c r="G25" s="140" t="s">
        <v>351</v>
      </c>
      <c r="H25" s="257" t="s">
        <v>352</v>
      </c>
      <c r="I25" s="258"/>
    </row>
    <row r="26" spans="1:9" ht="19.5" customHeight="1" thickTop="1">
      <c r="A26" s="166"/>
      <c r="B26" s="267" t="s">
        <v>170</v>
      </c>
      <c r="C26" s="267"/>
      <c r="D26" s="167"/>
      <c r="E26" s="168" t="s">
        <v>353</v>
      </c>
      <c r="F26" s="165" t="s">
        <v>354</v>
      </c>
      <c r="G26" s="165" t="s">
        <v>355</v>
      </c>
      <c r="H26" s="268" t="s">
        <v>356</v>
      </c>
      <c r="I26" s="269"/>
    </row>
    <row r="27" spans="1:9" ht="27.75" customHeight="1">
      <c r="A27" s="144"/>
      <c r="B27" s="261"/>
      <c r="C27" s="261"/>
      <c r="D27" s="142" t="s">
        <v>205</v>
      </c>
      <c r="E27" s="147" t="s">
        <v>344</v>
      </c>
      <c r="F27" s="139" t="s">
        <v>357</v>
      </c>
      <c r="G27" s="139" t="s">
        <v>355</v>
      </c>
      <c r="H27" s="262" t="s">
        <v>358</v>
      </c>
      <c r="I27" s="263"/>
    </row>
    <row r="28" spans="1:9" ht="19.5" customHeight="1">
      <c r="A28" s="141"/>
      <c r="B28" s="261" t="s">
        <v>208</v>
      </c>
      <c r="C28" s="261"/>
      <c r="D28" s="143"/>
      <c r="E28" s="147" t="s">
        <v>359</v>
      </c>
      <c r="F28" s="139" t="s">
        <v>360</v>
      </c>
      <c r="G28" s="139" t="s">
        <v>361</v>
      </c>
      <c r="H28" s="262" t="s">
        <v>362</v>
      </c>
      <c r="I28" s="263"/>
    </row>
    <row r="29" spans="1:9" ht="19.5" customHeight="1">
      <c r="A29" s="144"/>
      <c r="B29" s="261"/>
      <c r="C29" s="261"/>
      <c r="D29" s="142" t="s">
        <v>96</v>
      </c>
      <c r="E29" s="147" t="s">
        <v>327</v>
      </c>
      <c r="F29" s="139" t="s">
        <v>360</v>
      </c>
      <c r="G29" s="139" t="s">
        <v>361</v>
      </c>
      <c r="H29" s="262" t="s">
        <v>362</v>
      </c>
      <c r="I29" s="263"/>
    </row>
    <row r="30" spans="1:9" ht="19.5" customHeight="1">
      <c r="A30" s="162" t="s">
        <v>128</v>
      </c>
      <c r="B30" s="264"/>
      <c r="C30" s="264"/>
      <c r="D30" s="163"/>
      <c r="E30" s="160" t="s">
        <v>363</v>
      </c>
      <c r="F30" s="161" t="s">
        <v>364</v>
      </c>
      <c r="G30" s="161" t="s">
        <v>178</v>
      </c>
      <c r="H30" s="265" t="s">
        <v>364</v>
      </c>
      <c r="I30" s="266"/>
    </row>
    <row r="31" spans="1:9" ht="19.5" customHeight="1">
      <c r="A31" s="141"/>
      <c r="B31" s="261" t="s">
        <v>223</v>
      </c>
      <c r="C31" s="261"/>
      <c r="D31" s="143"/>
      <c r="E31" s="147" t="s">
        <v>365</v>
      </c>
      <c r="F31" s="139" t="s">
        <v>366</v>
      </c>
      <c r="G31" s="139" t="s">
        <v>178</v>
      </c>
      <c r="H31" s="262" t="s">
        <v>366</v>
      </c>
      <c r="I31" s="263"/>
    </row>
    <row r="32" spans="1:9" ht="19.5" customHeight="1">
      <c r="A32" s="144"/>
      <c r="B32" s="261"/>
      <c r="C32" s="261"/>
      <c r="D32" s="142" t="s">
        <v>96</v>
      </c>
      <c r="E32" s="147" t="s">
        <v>327</v>
      </c>
      <c r="F32" s="139" t="s">
        <v>367</v>
      </c>
      <c r="G32" s="139" t="s">
        <v>279</v>
      </c>
      <c r="H32" s="262" t="s">
        <v>368</v>
      </c>
      <c r="I32" s="263"/>
    </row>
    <row r="33" spans="1:9" ht="19.5" customHeight="1">
      <c r="A33" s="144"/>
      <c r="B33" s="261"/>
      <c r="C33" s="261"/>
      <c r="D33" s="142" t="s">
        <v>224</v>
      </c>
      <c r="E33" s="147" t="s">
        <v>369</v>
      </c>
      <c r="F33" s="139" t="s">
        <v>370</v>
      </c>
      <c r="G33" s="139" t="s">
        <v>261</v>
      </c>
      <c r="H33" s="262" t="s">
        <v>371</v>
      </c>
      <c r="I33" s="263"/>
    </row>
    <row r="34" spans="1:9" ht="19.5" customHeight="1">
      <c r="A34" s="162" t="s">
        <v>33</v>
      </c>
      <c r="B34" s="264"/>
      <c r="C34" s="264"/>
      <c r="D34" s="163"/>
      <c r="E34" s="160" t="s">
        <v>372</v>
      </c>
      <c r="F34" s="161" t="s">
        <v>373</v>
      </c>
      <c r="G34" s="161" t="s">
        <v>370</v>
      </c>
      <c r="H34" s="265" t="s">
        <v>374</v>
      </c>
      <c r="I34" s="266"/>
    </row>
    <row r="35" spans="1:9" ht="19.5" customHeight="1">
      <c r="A35" s="141"/>
      <c r="B35" s="261" t="s">
        <v>141</v>
      </c>
      <c r="C35" s="261"/>
      <c r="D35" s="143"/>
      <c r="E35" s="147" t="s">
        <v>375</v>
      </c>
      <c r="F35" s="139" t="s">
        <v>376</v>
      </c>
      <c r="G35" s="139" t="s">
        <v>370</v>
      </c>
      <c r="H35" s="262" t="s">
        <v>377</v>
      </c>
      <c r="I35" s="263"/>
    </row>
    <row r="36" spans="1:9" ht="19.5" customHeight="1">
      <c r="A36" s="144"/>
      <c r="B36" s="261"/>
      <c r="C36" s="261"/>
      <c r="D36" s="142" t="s">
        <v>81</v>
      </c>
      <c r="E36" s="147" t="s">
        <v>183</v>
      </c>
      <c r="F36" s="139" t="s">
        <v>378</v>
      </c>
      <c r="G36" s="139" t="s">
        <v>370</v>
      </c>
      <c r="H36" s="262" t="s">
        <v>379</v>
      </c>
      <c r="I36" s="263"/>
    </row>
    <row r="37" spans="1:9" ht="19.5" customHeight="1">
      <c r="A37" s="163" t="s">
        <v>16</v>
      </c>
      <c r="B37" s="264"/>
      <c r="C37" s="264"/>
      <c r="D37" s="163"/>
      <c r="E37" s="251" t="s">
        <v>192</v>
      </c>
      <c r="F37" s="161" t="s">
        <v>193</v>
      </c>
      <c r="G37" s="161" t="s">
        <v>478</v>
      </c>
      <c r="H37" s="265" t="s">
        <v>479</v>
      </c>
      <c r="I37" s="266"/>
    </row>
    <row r="38" spans="1:9" ht="19.5" customHeight="1">
      <c r="A38" s="250"/>
      <c r="B38" s="278" t="s">
        <v>15</v>
      </c>
      <c r="C38" s="278"/>
      <c r="D38" s="247"/>
      <c r="E38" s="246" t="s">
        <v>194</v>
      </c>
      <c r="F38" s="139" t="s">
        <v>195</v>
      </c>
      <c r="G38" s="139" t="s">
        <v>478</v>
      </c>
      <c r="H38" s="262" t="s">
        <v>480</v>
      </c>
      <c r="I38" s="263"/>
    </row>
    <row r="39" spans="1:9" ht="19.5" customHeight="1">
      <c r="A39" s="249"/>
      <c r="B39" s="274"/>
      <c r="C39" s="274"/>
      <c r="D39" s="248" t="s">
        <v>79</v>
      </c>
      <c r="E39" s="245" t="s">
        <v>184</v>
      </c>
      <c r="F39" s="244" t="s">
        <v>202</v>
      </c>
      <c r="G39" s="244" t="s">
        <v>380</v>
      </c>
      <c r="H39" s="275" t="s">
        <v>381</v>
      </c>
      <c r="I39" s="276"/>
    </row>
    <row r="40" spans="1:9" ht="19.5" customHeight="1">
      <c r="A40" s="249"/>
      <c r="B40" s="274"/>
      <c r="C40" s="274"/>
      <c r="D40" s="248" t="s">
        <v>8</v>
      </c>
      <c r="E40" s="245" t="s">
        <v>313</v>
      </c>
      <c r="F40" s="244" t="s">
        <v>481</v>
      </c>
      <c r="G40" s="244" t="s">
        <v>482</v>
      </c>
      <c r="H40" s="275" t="s">
        <v>483</v>
      </c>
      <c r="I40" s="276"/>
    </row>
    <row r="41" spans="1:9" ht="19.5" customHeight="1">
      <c r="A41" s="162" t="s">
        <v>12</v>
      </c>
      <c r="B41" s="264"/>
      <c r="C41" s="264"/>
      <c r="D41" s="163"/>
      <c r="E41" s="160" t="s">
        <v>382</v>
      </c>
      <c r="F41" s="161" t="s">
        <v>383</v>
      </c>
      <c r="G41" s="161" t="s">
        <v>384</v>
      </c>
      <c r="H41" s="265" t="s">
        <v>385</v>
      </c>
      <c r="I41" s="266"/>
    </row>
    <row r="42" spans="1:9" ht="19.5" customHeight="1">
      <c r="A42" s="141"/>
      <c r="B42" s="261" t="s">
        <v>13</v>
      </c>
      <c r="C42" s="261"/>
      <c r="D42" s="143"/>
      <c r="E42" s="147" t="s">
        <v>177</v>
      </c>
      <c r="F42" s="139" t="s">
        <v>386</v>
      </c>
      <c r="G42" s="139" t="s">
        <v>384</v>
      </c>
      <c r="H42" s="262" t="s">
        <v>387</v>
      </c>
      <c r="I42" s="263"/>
    </row>
    <row r="43" spans="1:9" ht="19.5" customHeight="1" thickBot="1">
      <c r="A43" s="145"/>
      <c r="B43" s="256"/>
      <c r="C43" s="256"/>
      <c r="D43" s="146" t="s">
        <v>81</v>
      </c>
      <c r="E43" s="148" t="s">
        <v>183</v>
      </c>
      <c r="F43" s="140" t="s">
        <v>388</v>
      </c>
      <c r="G43" s="140" t="s">
        <v>384</v>
      </c>
      <c r="H43" s="257" t="s">
        <v>389</v>
      </c>
      <c r="I43" s="258"/>
    </row>
    <row r="44" spans="1:9" ht="19.5" customHeight="1" thickBot="1" thickTop="1">
      <c r="A44" s="259"/>
      <c r="B44" s="259"/>
      <c r="C44" s="259"/>
      <c r="D44" s="259"/>
      <c r="E44" s="260"/>
      <c r="F44" s="260"/>
      <c r="G44" s="260"/>
      <c r="H44" s="260"/>
      <c r="I44" s="260"/>
    </row>
    <row r="45" spans="1:9" ht="19.5" customHeight="1" thickBot="1" thickTop="1">
      <c r="A45" s="279" t="s">
        <v>182</v>
      </c>
      <c r="B45" s="280"/>
      <c r="C45" s="280"/>
      <c r="D45" s="280"/>
      <c r="E45" s="280"/>
      <c r="F45" s="243" t="s">
        <v>203</v>
      </c>
      <c r="G45" s="243" t="s">
        <v>307</v>
      </c>
      <c r="H45" s="281" t="s">
        <v>390</v>
      </c>
      <c r="I45" s="282"/>
    </row>
    <row r="46" ht="13.5" thickTop="1"/>
  </sheetData>
  <sheetProtection/>
  <mergeCells count="89">
    <mergeCell ref="A2:I2"/>
    <mergeCell ref="B4:C4"/>
    <mergeCell ref="H4:I4"/>
    <mergeCell ref="B3:C3"/>
    <mergeCell ref="H3:I3"/>
    <mergeCell ref="B5:C5"/>
    <mergeCell ref="H5:I5"/>
    <mergeCell ref="B6:C6"/>
    <mergeCell ref="H6:I6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24:C24"/>
    <mergeCell ref="H24:I24"/>
    <mergeCell ref="B19:C19"/>
    <mergeCell ref="H19:I19"/>
    <mergeCell ref="B20:C20"/>
    <mergeCell ref="H20:I20"/>
    <mergeCell ref="B30:C30"/>
    <mergeCell ref="H30:I30"/>
    <mergeCell ref="B21:C21"/>
    <mergeCell ref="H21:I21"/>
    <mergeCell ref="B25:C25"/>
    <mergeCell ref="H25:I25"/>
    <mergeCell ref="B22:C22"/>
    <mergeCell ref="H22:I22"/>
    <mergeCell ref="B23:C23"/>
    <mergeCell ref="H23:I23"/>
    <mergeCell ref="B28:C28"/>
    <mergeCell ref="H28:I28"/>
    <mergeCell ref="B29:C29"/>
    <mergeCell ref="H29:I29"/>
    <mergeCell ref="B26:C26"/>
    <mergeCell ref="H26:I26"/>
    <mergeCell ref="B27:C27"/>
    <mergeCell ref="H27:I27"/>
    <mergeCell ref="B31:C31"/>
    <mergeCell ref="B32:C32"/>
    <mergeCell ref="H32:I32"/>
    <mergeCell ref="B33:C33"/>
    <mergeCell ref="H33:I33"/>
    <mergeCell ref="H31:I31"/>
    <mergeCell ref="B34:C34"/>
    <mergeCell ref="H34:I34"/>
    <mergeCell ref="B35:C35"/>
    <mergeCell ref="H35:I35"/>
    <mergeCell ref="B39:C39"/>
    <mergeCell ref="H39:I39"/>
    <mergeCell ref="B36:C36"/>
    <mergeCell ref="H36:I36"/>
    <mergeCell ref="B37:C37"/>
    <mergeCell ref="H37:I37"/>
    <mergeCell ref="B41:C41"/>
    <mergeCell ref="H41:I41"/>
    <mergeCell ref="B42:C42"/>
    <mergeCell ref="H42:I42"/>
    <mergeCell ref="A45:E45"/>
    <mergeCell ref="H45:I45"/>
    <mergeCell ref="B43:C43"/>
    <mergeCell ref="H43:I43"/>
    <mergeCell ref="A44:D44"/>
    <mergeCell ref="E44:I44"/>
    <mergeCell ref="B40:C40"/>
    <mergeCell ref="H40:I40"/>
    <mergeCell ref="E1:I1"/>
    <mergeCell ref="B1:D1"/>
    <mergeCell ref="B7:C7"/>
    <mergeCell ref="B8:C8"/>
    <mergeCell ref="H7:I7"/>
    <mergeCell ref="H8:I8"/>
    <mergeCell ref="B38:C38"/>
    <mergeCell ref="H38:I3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A3" sqref="A3:K3"/>
    </sheetView>
  </sheetViews>
  <sheetFormatPr defaultColWidth="9.140625" defaultRowHeight="19.5" customHeight="1"/>
  <cols>
    <col min="1" max="1" width="3.7109375" style="1" customWidth="1"/>
    <col min="2" max="2" width="5.8515625" style="1" customWidth="1"/>
    <col min="3" max="3" width="4.28125" style="1" customWidth="1"/>
    <col min="4" max="4" width="59.57421875" style="1" customWidth="1"/>
    <col min="5" max="5" width="12.28125" style="1" customWidth="1"/>
    <col min="6" max="7" width="14.140625" style="1" customWidth="1"/>
    <col min="8" max="8" width="7.8515625" style="1" customWidth="1"/>
    <col min="9" max="9" width="11.00390625" style="1" customWidth="1"/>
    <col min="10" max="10" width="10.7109375" style="1" customWidth="1"/>
    <col min="11" max="11" width="13.421875" style="1" customWidth="1"/>
    <col min="12" max="12" width="9.140625" style="1" customWidth="1"/>
    <col min="13" max="13" width="10.7109375" style="1" bestFit="1" customWidth="1"/>
    <col min="14" max="16384" width="9.140625" style="1" customWidth="1"/>
  </cols>
  <sheetData>
    <row r="1" spans="2:9" ht="19.5" customHeight="1">
      <c r="B1" s="288"/>
      <c r="C1" s="288"/>
      <c r="D1" s="288"/>
      <c r="G1" s="2" t="s">
        <v>488</v>
      </c>
      <c r="I1" s="3"/>
    </row>
    <row r="2" spans="1:12" ht="32.25" customHeight="1">
      <c r="A2" s="4"/>
      <c r="E2" s="287" t="s">
        <v>64</v>
      </c>
      <c r="F2" s="287"/>
      <c r="G2" s="287"/>
      <c r="H2" s="287"/>
      <c r="I2" s="287"/>
      <c r="J2" s="287"/>
      <c r="K2" s="287"/>
      <c r="L2" s="5"/>
    </row>
    <row r="3" spans="1:12" ht="19.5" customHeight="1">
      <c r="A3" s="289" t="s">
        <v>40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6"/>
    </row>
    <row r="4" spans="1:11" ht="19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0" customHeight="1" thickBot="1" thickTop="1">
      <c r="A5" s="8" t="s">
        <v>17</v>
      </c>
      <c r="B5" s="9" t="s">
        <v>0</v>
      </c>
      <c r="C5" s="10" t="s">
        <v>18</v>
      </c>
      <c r="D5" s="11" t="s">
        <v>19</v>
      </c>
      <c r="E5" s="12" t="s">
        <v>20</v>
      </c>
      <c r="F5" s="12" t="s">
        <v>21</v>
      </c>
      <c r="G5" s="12" t="s">
        <v>41</v>
      </c>
      <c r="H5" s="12" t="s">
        <v>22</v>
      </c>
      <c r="I5" s="12" t="s">
        <v>23</v>
      </c>
      <c r="J5" s="12" t="s">
        <v>24</v>
      </c>
      <c r="K5" s="13" t="s">
        <v>25</v>
      </c>
      <c r="L5" s="14"/>
      <c r="M5" s="15"/>
    </row>
    <row r="6" spans="1:11" ht="19.5" customHeight="1" thickTop="1">
      <c r="A6" s="16" t="s">
        <v>6</v>
      </c>
      <c r="B6" s="17" t="s">
        <v>7</v>
      </c>
      <c r="C6" s="18" t="s">
        <v>8</v>
      </c>
      <c r="D6" s="169" t="s">
        <v>26</v>
      </c>
      <c r="E6" s="19">
        <v>5800000</v>
      </c>
      <c r="F6" s="19">
        <f>1990000-I6-J6+20000+50000</f>
        <v>704400</v>
      </c>
      <c r="G6" s="19"/>
      <c r="H6" s="19"/>
      <c r="I6" s="19">
        <v>210000</v>
      </c>
      <c r="J6" s="19">
        <v>1145600</v>
      </c>
      <c r="K6" s="20">
        <f aca="true" t="shared" si="0" ref="K6:K26">SUM(F6:J6)</f>
        <v>2060000</v>
      </c>
    </row>
    <row r="7" spans="1:11" ht="26.25" customHeight="1">
      <c r="A7" s="21" t="s">
        <v>6</v>
      </c>
      <c r="B7" s="22" t="s">
        <v>7</v>
      </c>
      <c r="C7" s="22" t="s">
        <v>8</v>
      </c>
      <c r="D7" s="23" t="s">
        <v>28</v>
      </c>
      <c r="E7" s="24">
        <v>1700000</v>
      </c>
      <c r="F7" s="25">
        <v>1026000</v>
      </c>
      <c r="G7" s="25"/>
      <c r="H7" s="25"/>
      <c r="I7" s="25"/>
      <c r="J7" s="25"/>
      <c r="K7" s="26">
        <f t="shared" si="0"/>
        <v>1026000</v>
      </c>
    </row>
    <row r="8" spans="1:11" ht="26.25" customHeight="1">
      <c r="A8" s="21" t="s">
        <v>6</v>
      </c>
      <c r="B8" s="22" t="s">
        <v>7</v>
      </c>
      <c r="C8" s="22" t="s">
        <v>8</v>
      </c>
      <c r="D8" s="23" t="s">
        <v>27</v>
      </c>
      <c r="E8" s="24">
        <v>7100000</v>
      </c>
      <c r="F8" s="25">
        <v>1700000</v>
      </c>
      <c r="G8" s="25"/>
      <c r="H8" s="25"/>
      <c r="I8" s="25"/>
      <c r="J8" s="25"/>
      <c r="K8" s="26">
        <f t="shared" si="0"/>
        <v>1700000</v>
      </c>
    </row>
    <row r="9" spans="1:11" ht="26.25" customHeight="1">
      <c r="A9" s="21" t="s">
        <v>6</v>
      </c>
      <c r="B9" s="22" t="s">
        <v>7</v>
      </c>
      <c r="C9" s="22" t="s">
        <v>8</v>
      </c>
      <c r="D9" s="27" t="s">
        <v>29</v>
      </c>
      <c r="E9" s="24">
        <v>5600000</v>
      </c>
      <c r="F9" s="25">
        <v>70000</v>
      </c>
      <c r="G9" s="25"/>
      <c r="H9" s="25"/>
      <c r="I9" s="25"/>
      <c r="J9" s="25"/>
      <c r="K9" s="26">
        <f t="shared" si="0"/>
        <v>70000</v>
      </c>
    </row>
    <row r="10" spans="1:11" ht="36.75" customHeight="1">
      <c r="A10" s="21" t="s">
        <v>6</v>
      </c>
      <c r="B10" s="22" t="s">
        <v>7</v>
      </c>
      <c r="C10" s="22" t="s">
        <v>8</v>
      </c>
      <c r="D10" s="27" t="s">
        <v>42</v>
      </c>
      <c r="E10" s="24">
        <v>80000</v>
      </c>
      <c r="F10" s="25">
        <v>30000</v>
      </c>
      <c r="G10" s="25"/>
      <c r="H10" s="25"/>
      <c r="I10" s="25"/>
      <c r="J10" s="25"/>
      <c r="K10" s="26">
        <f t="shared" si="0"/>
        <v>30000</v>
      </c>
    </row>
    <row r="11" spans="1:11" ht="38.25" customHeight="1">
      <c r="A11" s="21" t="s">
        <v>6</v>
      </c>
      <c r="B11" s="22" t="s">
        <v>7</v>
      </c>
      <c r="C11" s="22" t="s">
        <v>8</v>
      </c>
      <c r="D11" s="27" t="s">
        <v>43</v>
      </c>
      <c r="E11" s="24">
        <v>50000</v>
      </c>
      <c r="F11" s="25">
        <v>50000</v>
      </c>
      <c r="G11" s="25"/>
      <c r="H11" s="25"/>
      <c r="I11" s="25"/>
      <c r="J11" s="25"/>
      <c r="K11" s="26">
        <f t="shared" si="0"/>
        <v>50000</v>
      </c>
    </row>
    <row r="12" spans="1:11" ht="28.5" customHeight="1">
      <c r="A12" s="21" t="s">
        <v>6</v>
      </c>
      <c r="B12" s="22" t="s">
        <v>7</v>
      </c>
      <c r="C12" s="22" t="s">
        <v>8</v>
      </c>
      <c r="D12" s="27" t="s">
        <v>44</v>
      </c>
      <c r="E12" s="24">
        <v>50000</v>
      </c>
      <c r="F12" s="25">
        <v>20000</v>
      </c>
      <c r="G12" s="25"/>
      <c r="H12" s="25"/>
      <c r="I12" s="25"/>
      <c r="J12" s="25"/>
      <c r="K12" s="26">
        <f t="shared" si="0"/>
        <v>20000</v>
      </c>
    </row>
    <row r="13" spans="1:11" ht="28.5" customHeight="1">
      <c r="A13" s="21" t="s">
        <v>6</v>
      </c>
      <c r="B13" s="22" t="s">
        <v>7</v>
      </c>
      <c r="C13" s="22" t="s">
        <v>8</v>
      </c>
      <c r="D13" s="27" t="s">
        <v>45</v>
      </c>
      <c r="E13" s="24">
        <v>350000</v>
      </c>
      <c r="F13" s="25">
        <v>300000</v>
      </c>
      <c r="G13" s="25"/>
      <c r="H13" s="25"/>
      <c r="I13" s="25"/>
      <c r="J13" s="25"/>
      <c r="K13" s="47">
        <f t="shared" si="0"/>
        <v>300000</v>
      </c>
    </row>
    <row r="14" spans="1:11" ht="23.25" customHeight="1">
      <c r="A14" s="21" t="s">
        <v>6</v>
      </c>
      <c r="B14" s="22" t="s">
        <v>7</v>
      </c>
      <c r="C14" s="22" t="s">
        <v>8</v>
      </c>
      <c r="D14" s="27" t="s">
        <v>167</v>
      </c>
      <c r="E14" s="24">
        <v>350000</v>
      </c>
      <c r="F14" s="25">
        <f>95000+50000</f>
        <v>145000</v>
      </c>
      <c r="G14" s="25"/>
      <c r="H14" s="25"/>
      <c r="I14" s="25"/>
      <c r="J14" s="25"/>
      <c r="K14" s="47">
        <f>SUM(F14:J14)</f>
        <v>145000</v>
      </c>
    </row>
    <row r="15" spans="1:11" ht="19.5" customHeight="1">
      <c r="A15" s="21" t="s">
        <v>6</v>
      </c>
      <c r="B15" s="22" t="s">
        <v>46</v>
      </c>
      <c r="C15" s="22" t="s">
        <v>8</v>
      </c>
      <c r="D15" s="27" t="s">
        <v>47</v>
      </c>
      <c r="E15" s="24">
        <v>250000</v>
      </c>
      <c r="F15" s="25">
        <f>250000-J15+72000</f>
        <v>214600</v>
      </c>
      <c r="G15" s="25"/>
      <c r="H15" s="25"/>
      <c r="I15" s="25"/>
      <c r="J15" s="25">
        <v>107400</v>
      </c>
      <c r="K15" s="47">
        <f t="shared" si="0"/>
        <v>322000</v>
      </c>
    </row>
    <row r="16" spans="1:11" ht="19.5" customHeight="1">
      <c r="A16" s="21" t="s">
        <v>9</v>
      </c>
      <c r="B16" s="22" t="s">
        <v>10</v>
      </c>
      <c r="C16" s="22" t="s">
        <v>8</v>
      </c>
      <c r="D16" s="117" t="s">
        <v>48</v>
      </c>
      <c r="E16" s="25">
        <v>4500</v>
      </c>
      <c r="F16" s="25"/>
      <c r="G16" s="25">
        <v>4500</v>
      </c>
      <c r="H16" s="118"/>
      <c r="I16" s="25"/>
      <c r="J16" s="25"/>
      <c r="K16" s="47">
        <f t="shared" si="0"/>
        <v>4500</v>
      </c>
    </row>
    <row r="17" spans="1:11" ht="19.5" customHeight="1">
      <c r="A17" s="21" t="s">
        <v>9</v>
      </c>
      <c r="B17" s="22" t="s">
        <v>10</v>
      </c>
      <c r="C17" s="22" t="s">
        <v>8</v>
      </c>
      <c r="D17" s="117" t="s">
        <v>49</v>
      </c>
      <c r="E17" s="119">
        <v>4586</v>
      </c>
      <c r="F17" s="25"/>
      <c r="G17" s="119">
        <v>4586</v>
      </c>
      <c r="H17" s="118"/>
      <c r="I17" s="25"/>
      <c r="J17" s="25"/>
      <c r="K17" s="47">
        <f t="shared" si="0"/>
        <v>4586</v>
      </c>
    </row>
    <row r="18" spans="1:11" ht="19.5" customHeight="1">
      <c r="A18" s="21" t="s">
        <v>9</v>
      </c>
      <c r="B18" s="22" t="s">
        <v>10</v>
      </c>
      <c r="C18" s="22" t="s">
        <v>8</v>
      </c>
      <c r="D18" s="117" t="s">
        <v>50</v>
      </c>
      <c r="E18" s="119">
        <v>6000</v>
      </c>
      <c r="F18" s="25"/>
      <c r="G18" s="119">
        <v>6000</v>
      </c>
      <c r="H18" s="118"/>
      <c r="I18" s="25"/>
      <c r="J18" s="25"/>
      <c r="K18" s="47">
        <f t="shared" si="0"/>
        <v>6000</v>
      </c>
    </row>
    <row r="19" spans="1:11" ht="19.5" customHeight="1">
      <c r="A19" s="21" t="s">
        <v>9</v>
      </c>
      <c r="B19" s="22" t="s">
        <v>10</v>
      </c>
      <c r="C19" s="22" t="s">
        <v>8</v>
      </c>
      <c r="D19" s="117" t="s">
        <v>198</v>
      </c>
      <c r="E19" s="119">
        <v>172000</v>
      </c>
      <c r="F19" s="25">
        <v>172000</v>
      </c>
      <c r="G19" s="119"/>
      <c r="H19" s="118"/>
      <c r="I19" s="25"/>
      <c r="J19" s="25"/>
      <c r="K19" s="47">
        <f t="shared" si="0"/>
        <v>172000</v>
      </c>
    </row>
    <row r="20" spans="1:11" ht="19.5" customHeight="1">
      <c r="A20" s="21" t="s">
        <v>9</v>
      </c>
      <c r="B20" s="22" t="s">
        <v>10</v>
      </c>
      <c r="C20" s="22" t="s">
        <v>14</v>
      </c>
      <c r="D20" s="48" t="s">
        <v>51</v>
      </c>
      <c r="E20" s="24">
        <v>140000</v>
      </c>
      <c r="F20" s="25">
        <v>140000</v>
      </c>
      <c r="G20" s="25"/>
      <c r="H20" s="25"/>
      <c r="I20" s="25"/>
      <c r="J20" s="25"/>
      <c r="K20" s="47">
        <f t="shared" si="0"/>
        <v>140000</v>
      </c>
    </row>
    <row r="21" spans="1:11" ht="30" customHeight="1">
      <c r="A21" s="21" t="s">
        <v>9</v>
      </c>
      <c r="B21" s="22" t="s">
        <v>52</v>
      </c>
      <c r="C21" s="22" t="s">
        <v>53</v>
      </c>
      <c r="D21" s="49" t="s">
        <v>54</v>
      </c>
      <c r="E21" s="24">
        <v>249714</v>
      </c>
      <c r="F21" s="120">
        <v>10367</v>
      </c>
      <c r="G21" s="120"/>
      <c r="H21" s="25"/>
      <c r="I21" s="25"/>
      <c r="J21" s="25"/>
      <c r="K21" s="47">
        <f t="shared" si="0"/>
        <v>10367</v>
      </c>
    </row>
    <row r="22" spans="1:11" ht="19.5" customHeight="1">
      <c r="A22" s="21" t="s">
        <v>30</v>
      </c>
      <c r="B22" s="22" t="s">
        <v>31</v>
      </c>
      <c r="C22" s="22" t="s">
        <v>14</v>
      </c>
      <c r="D22" s="28" t="s">
        <v>32</v>
      </c>
      <c r="E22" s="25">
        <v>53200</v>
      </c>
      <c r="F22" s="25"/>
      <c r="G22" s="25"/>
      <c r="H22" s="118">
        <f>7600+1000</f>
        <v>8600</v>
      </c>
      <c r="I22" s="25"/>
      <c r="J22" s="25"/>
      <c r="K22" s="47">
        <f t="shared" si="0"/>
        <v>8600</v>
      </c>
    </row>
    <row r="23" spans="1:11" ht="19.5" customHeight="1">
      <c r="A23" s="30" t="s">
        <v>171</v>
      </c>
      <c r="B23" s="31" t="s">
        <v>172</v>
      </c>
      <c r="C23" s="31" t="s">
        <v>14</v>
      </c>
      <c r="D23" s="149" t="s">
        <v>196</v>
      </c>
      <c r="E23" s="32">
        <v>10000</v>
      </c>
      <c r="F23" s="32">
        <v>8920</v>
      </c>
      <c r="G23" s="25"/>
      <c r="H23" s="118"/>
      <c r="I23" s="25"/>
      <c r="J23" s="25"/>
      <c r="K23" s="47">
        <f t="shared" si="0"/>
        <v>8920</v>
      </c>
    </row>
    <row r="24" spans="1:11" ht="25.5" customHeight="1" thickBot="1">
      <c r="A24" s="153" t="s">
        <v>11</v>
      </c>
      <c r="B24" s="154" t="s">
        <v>37</v>
      </c>
      <c r="C24" s="154" t="s">
        <v>8</v>
      </c>
      <c r="D24" s="155" t="s">
        <v>38</v>
      </c>
      <c r="E24" s="156">
        <v>40000</v>
      </c>
      <c r="F24" s="157">
        <v>28000</v>
      </c>
      <c r="G24" s="156"/>
      <c r="H24" s="158"/>
      <c r="I24" s="156"/>
      <c r="J24" s="156"/>
      <c r="K24" s="159">
        <f t="shared" si="0"/>
        <v>28000</v>
      </c>
    </row>
    <row r="25" spans="1:11" ht="25.5" customHeight="1" thickTop="1">
      <c r="A25" s="30" t="s">
        <v>67</v>
      </c>
      <c r="B25" s="31" t="s">
        <v>170</v>
      </c>
      <c r="C25" s="31" t="s">
        <v>8</v>
      </c>
      <c r="D25" s="46" t="s">
        <v>197</v>
      </c>
      <c r="E25" s="32">
        <f>35000/0.25</f>
        <v>140000</v>
      </c>
      <c r="F25" s="33">
        <v>35000</v>
      </c>
      <c r="G25" s="32"/>
      <c r="H25" s="132"/>
      <c r="I25" s="32"/>
      <c r="J25" s="32"/>
      <c r="K25" s="55">
        <f t="shared" si="0"/>
        <v>35000</v>
      </c>
    </row>
    <row r="26" spans="1:11" ht="19.5" customHeight="1">
      <c r="A26" s="50" t="s">
        <v>33</v>
      </c>
      <c r="B26" s="34" t="s">
        <v>34</v>
      </c>
      <c r="C26" s="34" t="s">
        <v>8</v>
      </c>
      <c r="D26" s="117" t="s">
        <v>55</v>
      </c>
      <c r="E26" s="119">
        <v>13000</v>
      </c>
      <c r="F26" s="119"/>
      <c r="G26" s="119">
        <v>13000</v>
      </c>
      <c r="H26" s="118"/>
      <c r="I26" s="25"/>
      <c r="J26" s="25"/>
      <c r="K26" s="47">
        <f t="shared" si="0"/>
        <v>13000</v>
      </c>
    </row>
    <row r="27" spans="1:11" ht="19.5" customHeight="1">
      <c r="A27" s="121" t="s">
        <v>16</v>
      </c>
      <c r="B27" s="122" t="s">
        <v>15</v>
      </c>
      <c r="C27" s="34" t="s">
        <v>8</v>
      </c>
      <c r="D27" s="117" t="s">
        <v>56</v>
      </c>
      <c r="E27" s="119">
        <v>10100</v>
      </c>
      <c r="F27" s="51"/>
      <c r="G27" s="119">
        <v>10100</v>
      </c>
      <c r="H27" s="118"/>
      <c r="I27" s="25"/>
      <c r="J27" s="25"/>
      <c r="K27" s="47">
        <f>SUM(G27:J27)</f>
        <v>10100</v>
      </c>
    </row>
    <row r="28" spans="1:11" ht="19.5" customHeight="1">
      <c r="A28" s="121" t="s">
        <v>16</v>
      </c>
      <c r="B28" s="122" t="s">
        <v>15</v>
      </c>
      <c r="C28" s="34" t="s">
        <v>8</v>
      </c>
      <c r="D28" s="117" t="s">
        <v>57</v>
      </c>
      <c r="E28" s="119">
        <v>3774</v>
      </c>
      <c r="F28" s="119"/>
      <c r="G28" s="119">
        <v>3776</v>
      </c>
      <c r="H28" s="118"/>
      <c r="I28" s="25"/>
      <c r="J28" s="25"/>
      <c r="K28" s="47">
        <f>SUM(F28:J28)</f>
        <v>3776</v>
      </c>
    </row>
    <row r="29" spans="1:11" ht="40.5" customHeight="1">
      <c r="A29" s="128" t="s">
        <v>16</v>
      </c>
      <c r="B29" s="129" t="s">
        <v>15</v>
      </c>
      <c r="C29" s="54" t="s">
        <v>8</v>
      </c>
      <c r="D29" s="130" t="s">
        <v>58</v>
      </c>
      <c r="E29" s="131">
        <v>13416</v>
      </c>
      <c r="F29" s="32"/>
      <c r="G29" s="131">
        <v>13417</v>
      </c>
      <c r="H29" s="132"/>
      <c r="I29" s="32"/>
      <c r="J29" s="32"/>
      <c r="K29" s="55">
        <f>SUM(F29:J29)</f>
        <v>13417</v>
      </c>
    </row>
    <row r="30" spans="1:11" ht="18.75" customHeight="1">
      <c r="A30" s="128" t="s">
        <v>16</v>
      </c>
      <c r="B30" s="129" t="s">
        <v>15</v>
      </c>
      <c r="C30" s="54" t="s">
        <v>8</v>
      </c>
      <c r="D30" s="28" t="s">
        <v>65</v>
      </c>
      <c r="E30" s="131">
        <v>420000</v>
      </c>
      <c r="F30" s="32">
        <f>420000-316000-12000</f>
        <v>92000</v>
      </c>
      <c r="G30" s="131"/>
      <c r="H30" s="132"/>
      <c r="I30" s="32"/>
      <c r="J30" s="32"/>
      <c r="K30" s="47">
        <f>SUM(F30:J30)</f>
        <v>92000</v>
      </c>
    </row>
    <row r="31" spans="1:11" ht="19.5" customHeight="1">
      <c r="A31" s="50" t="s">
        <v>16</v>
      </c>
      <c r="B31" s="34" t="s">
        <v>15</v>
      </c>
      <c r="C31" s="34" t="s">
        <v>14</v>
      </c>
      <c r="D31" s="117" t="s">
        <v>59</v>
      </c>
      <c r="E31" s="119">
        <v>5257</v>
      </c>
      <c r="F31" s="51"/>
      <c r="G31" s="119">
        <f>5258-500</f>
        <v>4758</v>
      </c>
      <c r="H31" s="118"/>
      <c r="I31" s="25"/>
      <c r="J31" s="25"/>
      <c r="K31" s="47">
        <f>SUM(G31:J31)</f>
        <v>4758</v>
      </c>
    </row>
    <row r="32" spans="1:11" ht="19.5" customHeight="1">
      <c r="A32" s="121" t="s">
        <v>16</v>
      </c>
      <c r="B32" s="122" t="s">
        <v>15</v>
      </c>
      <c r="C32" s="34" t="s">
        <v>14</v>
      </c>
      <c r="D32" s="117" t="s">
        <v>39</v>
      </c>
      <c r="E32" s="119">
        <v>6500</v>
      </c>
      <c r="F32" s="25"/>
      <c r="G32" s="119">
        <v>6500</v>
      </c>
      <c r="H32" s="118"/>
      <c r="I32" s="25"/>
      <c r="J32" s="25"/>
      <c r="K32" s="47">
        <f aca="true" t="shared" si="1" ref="K32:K37">SUM(F32:J32)</f>
        <v>6500</v>
      </c>
    </row>
    <row r="33" spans="1:11" ht="19.5" customHeight="1">
      <c r="A33" s="121" t="s">
        <v>16</v>
      </c>
      <c r="B33" s="122" t="s">
        <v>15</v>
      </c>
      <c r="C33" s="34" t="s">
        <v>14</v>
      </c>
      <c r="D33" s="117" t="s">
        <v>60</v>
      </c>
      <c r="E33" s="119">
        <v>5000</v>
      </c>
      <c r="F33" s="25"/>
      <c r="G33" s="25">
        <f>5000-120</f>
        <v>4880</v>
      </c>
      <c r="H33" s="118"/>
      <c r="I33" s="25"/>
      <c r="J33" s="25"/>
      <c r="K33" s="47">
        <f t="shared" si="1"/>
        <v>4880</v>
      </c>
    </row>
    <row r="34" spans="1:11" ht="19.5" customHeight="1">
      <c r="A34" s="121" t="s">
        <v>16</v>
      </c>
      <c r="B34" s="122" t="s">
        <v>15</v>
      </c>
      <c r="C34" s="34" t="s">
        <v>14</v>
      </c>
      <c r="D34" s="117" t="s">
        <v>61</v>
      </c>
      <c r="E34" s="119">
        <v>7000</v>
      </c>
      <c r="F34" s="119"/>
      <c r="G34" s="119">
        <v>7000</v>
      </c>
      <c r="H34" s="25"/>
      <c r="I34" s="25"/>
      <c r="J34" s="25"/>
      <c r="K34" s="47">
        <f t="shared" si="1"/>
        <v>7000</v>
      </c>
    </row>
    <row r="35" spans="1:11" ht="19.5" customHeight="1">
      <c r="A35" s="121" t="s">
        <v>12</v>
      </c>
      <c r="B35" s="122" t="s">
        <v>13</v>
      </c>
      <c r="C35" s="34" t="s">
        <v>14</v>
      </c>
      <c r="D35" s="117" t="s">
        <v>62</v>
      </c>
      <c r="E35" s="119">
        <v>8345</v>
      </c>
      <c r="F35" s="25"/>
      <c r="G35" s="119">
        <v>8345</v>
      </c>
      <c r="H35" s="118"/>
      <c r="I35" s="25"/>
      <c r="J35" s="25"/>
      <c r="K35" s="47">
        <f t="shared" si="1"/>
        <v>8345</v>
      </c>
    </row>
    <row r="36" spans="1:11" ht="19.5" customHeight="1" thickBot="1">
      <c r="A36" s="123" t="s">
        <v>12</v>
      </c>
      <c r="B36" s="124" t="s">
        <v>13</v>
      </c>
      <c r="C36" s="52" t="s">
        <v>14</v>
      </c>
      <c r="D36" s="125" t="s">
        <v>63</v>
      </c>
      <c r="E36" s="126">
        <v>7104</v>
      </c>
      <c r="F36" s="29"/>
      <c r="G36" s="126">
        <v>7104</v>
      </c>
      <c r="H36" s="127"/>
      <c r="I36" s="29"/>
      <c r="J36" s="29"/>
      <c r="K36" s="53">
        <f t="shared" si="1"/>
        <v>7104</v>
      </c>
    </row>
    <row r="37" spans="1:11" ht="19.5" customHeight="1" thickBot="1" thickTop="1">
      <c r="A37" s="290" t="s">
        <v>35</v>
      </c>
      <c r="B37" s="291"/>
      <c r="C37" s="291"/>
      <c r="D37" s="291"/>
      <c r="E37" s="35" t="s">
        <v>36</v>
      </c>
      <c r="F37" s="36">
        <f>SUM(F6:F36)</f>
        <v>4746287</v>
      </c>
      <c r="G37" s="37">
        <f>SUM(G6:G36)</f>
        <v>93966</v>
      </c>
      <c r="H37" s="37">
        <f>SUM(H6:H36)</f>
        <v>8600</v>
      </c>
      <c r="I37" s="37">
        <f>SUM(I6:I36)</f>
        <v>210000</v>
      </c>
      <c r="J37" s="37">
        <f>SUM(J6:J36)</f>
        <v>1253000</v>
      </c>
      <c r="K37" s="38">
        <f t="shared" si="1"/>
        <v>6311853</v>
      </c>
    </row>
    <row r="38" spans="1:11" ht="19.5" customHeight="1" thickTop="1">
      <c r="A38" s="39"/>
      <c r="B38" s="39"/>
      <c r="C38" s="39"/>
      <c r="D38" s="40"/>
      <c r="E38" s="41"/>
      <c r="F38" s="42"/>
      <c r="G38" s="42"/>
      <c r="H38" s="41"/>
      <c r="I38" s="41"/>
      <c r="J38" s="41"/>
      <c r="K38" s="41"/>
    </row>
    <row r="39" spans="1:11" ht="19.5" customHeight="1">
      <c r="A39" s="39"/>
      <c r="B39" s="39"/>
      <c r="C39" s="292"/>
      <c r="D39" s="292"/>
      <c r="E39" s="41"/>
      <c r="F39" s="41"/>
      <c r="G39" s="41"/>
      <c r="H39" s="41"/>
      <c r="I39" s="41"/>
      <c r="J39" s="41"/>
      <c r="K39" s="41"/>
    </row>
    <row r="40" spans="1:11" ht="19.5" customHeight="1">
      <c r="A40" s="39"/>
      <c r="B40" s="39"/>
      <c r="C40" s="286"/>
      <c r="D40" s="286"/>
      <c r="E40" s="41"/>
      <c r="F40" s="41"/>
      <c r="G40" s="41"/>
      <c r="H40" s="41"/>
      <c r="I40" s="41"/>
      <c r="J40" s="41"/>
      <c r="K40" s="41"/>
    </row>
    <row r="41" spans="1:11" ht="19.5" customHeight="1">
      <c r="A41" s="39"/>
      <c r="B41" s="39"/>
      <c r="C41" s="39"/>
      <c r="D41" s="40"/>
      <c r="E41" s="41"/>
      <c r="F41" s="41"/>
      <c r="G41" s="41"/>
      <c r="H41" s="41"/>
      <c r="I41" s="41"/>
      <c r="J41" s="41"/>
      <c r="K41" s="41"/>
    </row>
    <row r="42" spans="1:11" ht="19.5" customHeight="1">
      <c r="A42" s="39"/>
      <c r="B42" s="39"/>
      <c r="C42" s="39"/>
      <c r="D42" s="40"/>
      <c r="E42" s="41"/>
      <c r="F42" s="41"/>
      <c r="G42" s="41"/>
      <c r="H42" s="41"/>
      <c r="I42" s="41"/>
      <c r="J42" s="42"/>
      <c r="K42" s="41"/>
    </row>
    <row r="43" spans="1:13" ht="19.5" customHeight="1">
      <c r="A43" s="39"/>
      <c r="B43" s="39"/>
      <c r="C43" s="39"/>
      <c r="D43" s="40"/>
      <c r="E43" s="41"/>
      <c r="F43" s="41"/>
      <c r="G43" s="41"/>
      <c r="H43" s="41"/>
      <c r="I43" s="41"/>
      <c r="J43" s="42"/>
      <c r="K43" s="41"/>
      <c r="M43" s="3"/>
    </row>
    <row r="44" spans="1:11" ht="19.5" customHeight="1">
      <c r="A44" s="39"/>
      <c r="B44" s="39"/>
      <c r="C44" s="39"/>
      <c r="D44" s="40"/>
      <c r="E44" s="41"/>
      <c r="F44" s="41"/>
      <c r="G44" s="41"/>
      <c r="H44" s="41"/>
      <c r="I44" s="41"/>
      <c r="J44" s="41"/>
      <c r="K44" s="41"/>
    </row>
    <row r="45" spans="1:11" ht="19.5" customHeight="1">
      <c r="A45" s="39"/>
      <c r="B45" s="39"/>
      <c r="C45" s="39"/>
      <c r="D45" s="40"/>
      <c r="E45" s="41"/>
      <c r="F45" s="41"/>
      <c r="G45" s="41"/>
      <c r="H45" s="41"/>
      <c r="I45" s="41"/>
      <c r="J45" s="41"/>
      <c r="K45" s="41"/>
    </row>
    <row r="46" spans="1:11" ht="19.5" customHeight="1">
      <c r="A46" s="39"/>
      <c r="B46" s="39"/>
      <c r="C46" s="39"/>
      <c r="D46" s="40"/>
      <c r="E46" s="41"/>
      <c r="F46" s="41"/>
      <c r="G46" s="41"/>
      <c r="H46" s="41"/>
      <c r="I46" s="41"/>
      <c r="J46" s="41"/>
      <c r="K46" s="41"/>
    </row>
    <row r="47" spans="1:11" ht="19.5" customHeight="1">
      <c r="A47" s="43"/>
      <c r="B47" s="43"/>
      <c r="C47" s="43"/>
      <c r="D47" s="40"/>
      <c r="E47" s="44"/>
      <c r="F47" s="44"/>
      <c r="G47" s="44"/>
      <c r="H47" s="44"/>
      <c r="I47" s="44"/>
      <c r="J47" s="44"/>
      <c r="K47" s="44"/>
    </row>
    <row r="48" spans="1:11" ht="19.5" customHeight="1">
      <c r="A48" s="43"/>
      <c r="B48" s="43"/>
      <c r="C48" s="43"/>
      <c r="D48" s="40"/>
      <c r="E48" s="44"/>
      <c r="F48" s="44"/>
      <c r="G48" s="44"/>
      <c r="H48" s="44"/>
      <c r="I48" s="44"/>
      <c r="J48" s="44"/>
      <c r="K48" s="44"/>
    </row>
    <row r="49" spans="1:11" ht="19.5" customHeight="1">
      <c r="A49" s="43"/>
      <c r="B49" s="43"/>
      <c r="C49" s="43"/>
      <c r="D49" s="40"/>
      <c r="E49" s="44"/>
      <c r="F49" s="44"/>
      <c r="G49" s="44"/>
      <c r="H49" s="44"/>
      <c r="I49" s="44"/>
      <c r="J49" s="44"/>
      <c r="K49" s="44"/>
    </row>
    <row r="50" spans="1:11" ht="19.5" customHeight="1">
      <c r="A50" s="43"/>
      <c r="B50" s="43"/>
      <c r="C50" s="43"/>
      <c r="D50" s="40"/>
      <c r="E50" s="43"/>
      <c r="F50" s="43"/>
      <c r="G50" s="43"/>
      <c r="H50" s="43"/>
      <c r="I50" s="43"/>
      <c r="J50" s="43"/>
      <c r="K50" s="43"/>
    </row>
    <row r="51" ht="19.5" customHeight="1">
      <c r="D51" s="45"/>
    </row>
    <row r="52" ht="19.5" customHeight="1">
      <c r="D52" s="45"/>
    </row>
    <row r="53" ht="19.5" customHeight="1">
      <c r="D53" s="45"/>
    </row>
    <row r="54" ht="19.5" customHeight="1">
      <c r="D54" s="45"/>
    </row>
    <row r="55" ht="19.5" customHeight="1">
      <c r="D55" s="45"/>
    </row>
  </sheetData>
  <sheetProtection/>
  <mergeCells count="6">
    <mergeCell ref="C40:D40"/>
    <mergeCell ref="E2:K2"/>
    <mergeCell ref="B1:D1"/>
    <mergeCell ref="A3:K3"/>
    <mergeCell ref="A37:D37"/>
    <mergeCell ref="C39:D39"/>
  </mergeCells>
  <printOptions/>
  <pageMargins left="0.5905511811023623" right="0.5905511811023623" top="0.5905511811023623" bottom="0.5905511811023623" header="0.5118110236220472" footer="0.5118110236220472"/>
  <pageSetup fitToHeight="2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0.00390625" style="56" customWidth="1"/>
    <col min="2" max="2" width="61.7109375" style="56" customWidth="1"/>
    <col min="3" max="3" width="14.140625" style="56" customWidth="1"/>
    <col min="4" max="16384" width="9.140625" style="56" customWidth="1"/>
  </cols>
  <sheetData>
    <row r="1" spans="2:3" ht="21" customHeight="1">
      <c r="B1" s="294" t="s">
        <v>489</v>
      </c>
      <c r="C1" s="294"/>
    </row>
    <row r="2" spans="1:2" ht="26.25" customHeight="1">
      <c r="A2" s="300" t="s">
        <v>444</v>
      </c>
      <c r="B2" s="300"/>
    </row>
    <row r="3" ht="9" customHeight="1"/>
    <row r="4" spans="1:3" ht="15.75">
      <c r="A4" s="301" t="s">
        <v>391</v>
      </c>
      <c r="B4" s="301"/>
      <c r="C4" s="301"/>
    </row>
    <row r="5" spans="1:3" ht="33" customHeight="1">
      <c r="A5" s="302" t="s">
        <v>392</v>
      </c>
      <c r="B5" s="302"/>
      <c r="C5" s="302"/>
    </row>
    <row r="6" ht="6.75" customHeight="1" thickBot="1"/>
    <row r="7" spans="1:3" ht="16.5" customHeight="1" thickBot="1" thickTop="1">
      <c r="A7" s="303" t="s">
        <v>393</v>
      </c>
      <c r="B7" s="304"/>
      <c r="C7" s="305"/>
    </row>
    <row r="8" spans="1:3" ht="16.5" customHeight="1" thickTop="1">
      <c r="A8" s="171"/>
      <c r="B8" s="172" t="s">
        <v>394</v>
      </c>
      <c r="C8" s="173">
        <v>-51676</v>
      </c>
    </row>
    <row r="9" spans="1:3" ht="18" customHeight="1">
      <c r="A9" s="174" t="s">
        <v>395</v>
      </c>
      <c r="B9" s="175" t="s">
        <v>396</v>
      </c>
      <c r="C9" s="176">
        <v>448523</v>
      </c>
    </row>
    <row r="10" spans="1:3" ht="16.5" customHeight="1">
      <c r="A10" s="177" t="s">
        <v>397</v>
      </c>
      <c r="B10" s="178" t="s">
        <v>398</v>
      </c>
      <c r="C10" s="179">
        <v>1678300</v>
      </c>
    </row>
    <row r="11" spans="1:3" ht="16.5" customHeight="1">
      <c r="A11" s="180"/>
      <c r="B11" s="178" t="s">
        <v>399</v>
      </c>
      <c r="C11" s="179">
        <v>46557</v>
      </c>
    </row>
    <row r="12" spans="1:3" ht="16.5" customHeight="1" thickBot="1">
      <c r="A12" s="295" t="s">
        <v>35</v>
      </c>
      <c r="B12" s="296"/>
      <c r="C12" s="181">
        <f>SUM(C8:C11)</f>
        <v>2121704</v>
      </c>
    </row>
    <row r="13" spans="1:3" ht="9.75" customHeight="1" thickBot="1" thickTop="1">
      <c r="A13" s="182"/>
      <c r="B13" s="183"/>
      <c r="C13" s="184"/>
    </row>
    <row r="14" spans="1:3" ht="16.5" customHeight="1" thickBot="1" thickTop="1">
      <c r="A14" s="297" t="s">
        <v>400</v>
      </c>
      <c r="B14" s="298"/>
      <c r="C14" s="299"/>
    </row>
    <row r="15" spans="1:3" ht="16.5" customHeight="1" thickTop="1">
      <c r="A15" s="185" t="s">
        <v>401</v>
      </c>
      <c r="B15" s="186" t="s">
        <v>402</v>
      </c>
      <c r="C15" s="173">
        <v>6750</v>
      </c>
    </row>
    <row r="16" spans="1:3" ht="16.5" customHeight="1">
      <c r="A16" s="177" t="s">
        <v>403</v>
      </c>
      <c r="B16" s="187" t="s">
        <v>187</v>
      </c>
      <c r="C16" s="179">
        <v>730600</v>
      </c>
    </row>
    <row r="17" spans="1:3" ht="16.5" customHeight="1">
      <c r="A17" s="177" t="s">
        <v>404</v>
      </c>
      <c r="B17" s="187" t="s">
        <v>191</v>
      </c>
      <c r="C17" s="179">
        <v>59920</v>
      </c>
    </row>
    <row r="18" spans="1:3" ht="16.5" customHeight="1">
      <c r="A18" s="177" t="s">
        <v>405</v>
      </c>
      <c r="B18" s="187" t="s">
        <v>188</v>
      </c>
      <c r="C18" s="179">
        <v>128550</v>
      </c>
    </row>
    <row r="19" spans="1:3" ht="16.5" customHeight="1">
      <c r="A19" s="177" t="s">
        <v>406</v>
      </c>
      <c r="B19" s="187" t="s">
        <v>407</v>
      </c>
      <c r="C19" s="179">
        <v>21250</v>
      </c>
    </row>
    <row r="20" spans="1:3" ht="16.5" customHeight="1">
      <c r="A20" s="177" t="s">
        <v>408</v>
      </c>
      <c r="B20" s="187" t="s">
        <v>189</v>
      </c>
      <c r="C20" s="179">
        <v>78200</v>
      </c>
    </row>
    <row r="21" spans="1:3" ht="16.5" customHeight="1">
      <c r="A21" s="177" t="s">
        <v>409</v>
      </c>
      <c r="B21" s="187" t="s">
        <v>410</v>
      </c>
      <c r="C21" s="179">
        <v>186730</v>
      </c>
    </row>
    <row r="22" spans="1:3" ht="16.5" customHeight="1">
      <c r="A22" s="177" t="s">
        <v>411</v>
      </c>
      <c r="B22" s="187" t="s">
        <v>412</v>
      </c>
      <c r="C22" s="179">
        <v>212250</v>
      </c>
    </row>
    <row r="23" spans="1:3" ht="16.5" customHeight="1">
      <c r="A23" s="177" t="s">
        <v>413</v>
      </c>
      <c r="B23" s="187" t="s">
        <v>414</v>
      </c>
      <c r="C23" s="179">
        <v>40210</v>
      </c>
    </row>
    <row r="24" spans="1:3" ht="16.5" customHeight="1">
      <c r="A24" s="177" t="s">
        <v>415</v>
      </c>
      <c r="B24" s="187" t="s">
        <v>416</v>
      </c>
      <c r="C24" s="179">
        <v>2100</v>
      </c>
    </row>
    <row r="25" spans="1:3" ht="16.5" customHeight="1">
      <c r="A25" s="177" t="s">
        <v>417</v>
      </c>
      <c r="B25" s="187" t="s">
        <v>327</v>
      </c>
      <c r="C25" s="179">
        <v>530304</v>
      </c>
    </row>
    <row r="26" spans="1:3" ht="16.5" customHeight="1">
      <c r="A26" s="177" t="s">
        <v>418</v>
      </c>
      <c r="B26" s="187" t="s">
        <v>419</v>
      </c>
      <c r="C26" s="179">
        <v>700</v>
      </c>
    </row>
    <row r="27" spans="1:3" ht="14.25" customHeight="1">
      <c r="A27" s="177" t="s">
        <v>420</v>
      </c>
      <c r="B27" s="187" t="s">
        <v>421</v>
      </c>
      <c r="C27" s="179">
        <v>3600</v>
      </c>
    </row>
    <row r="28" spans="1:3" ht="18" customHeight="1">
      <c r="A28" s="177" t="s">
        <v>422</v>
      </c>
      <c r="B28" s="187" t="s">
        <v>423</v>
      </c>
      <c r="C28" s="179">
        <v>1400</v>
      </c>
    </row>
    <row r="29" spans="1:3" ht="15" customHeight="1">
      <c r="A29" s="177" t="s">
        <v>424</v>
      </c>
      <c r="B29" s="187" t="s">
        <v>425</v>
      </c>
      <c r="C29" s="179">
        <v>14000</v>
      </c>
    </row>
    <row r="30" spans="1:3" ht="16.5" customHeight="1">
      <c r="A30" s="177" t="s">
        <v>426</v>
      </c>
      <c r="B30" s="187" t="s">
        <v>369</v>
      </c>
      <c r="C30" s="179">
        <v>14700</v>
      </c>
    </row>
    <row r="31" spans="1:3" ht="16.5" customHeight="1">
      <c r="A31" s="177" t="s">
        <v>427</v>
      </c>
      <c r="B31" s="187" t="s">
        <v>339</v>
      </c>
      <c r="C31" s="179">
        <v>2700</v>
      </c>
    </row>
    <row r="32" spans="1:3" ht="16.5" customHeight="1">
      <c r="A32" s="177" t="s">
        <v>428</v>
      </c>
      <c r="B32" s="187" t="s">
        <v>429</v>
      </c>
      <c r="C32" s="179">
        <v>20940</v>
      </c>
    </row>
    <row r="33" spans="1:3" ht="16.5" customHeight="1">
      <c r="A33" s="177" t="s">
        <v>430</v>
      </c>
      <c r="B33" s="187" t="s">
        <v>431</v>
      </c>
      <c r="C33" s="179">
        <v>15100</v>
      </c>
    </row>
    <row r="34" spans="1:3" ht="16.5" customHeight="1">
      <c r="A34" s="177" t="s">
        <v>432</v>
      </c>
      <c r="B34" s="187" t="s">
        <v>433</v>
      </c>
      <c r="C34" s="179">
        <v>41200</v>
      </c>
    </row>
    <row r="35" spans="1:3" ht="16.5" customHeight="1">
      <c r="A35" s="177" t="s">
        <v>434</v>
      </c>
      <c r="B35" s="187" t="s">
        <v>435</v>
      </c>
      <c r="C35" s="179">
        <v>2000</v>
      </c>
    </row>
    <row r="36" spans="1:3" ht="15" customHeight="1">
      <c r="A36" s="177" t="s">
        <v>436</v>
      </c>
      <c r="B36" s="187" t="s">
        <v>437</v>
      </c>
      <c r="C36" s="179">
        <v>1500</v>
      </c>
    </row>
    <row r="37" spans="1:3" ht="15.75" customHeight="1">
      <c r="A37" s="177" t="s">
        <v>438</v>
      </c>
      <c r="B37" s="187" t="s">
        <v>439</v>
      </c>
      <c r="C37" s="179">
        <v>6000</v>
      </c>
    </row>
    <row r="38" spans="1:3" ht="18.75" customHeight="1">
      <c r="A38" s="177" t="s">
        <v>440</v>
      </c>
      <c r="B38" s="187" t="s">
        <v>441</v>
      </c>
      <c r="C38" s="179">
        <v>26000</v>
      </c>
    </row>
    <row r="39" spans="1:3" ht="16.5" customHeight="1">
      <c r="A39" s="180"/>
      <c r="B39" s="187" t="s">
        <v>442</v>
      </c>
      <c r="C39" s="179">
        <v>30000</v>
      </c>
    </row>
    <row r="40" spans="1:3" ht="16.5" customHeight="1">
      <c r="A40" s="180"/>
      <c r="B40" s="187" t="s">
        <v>443</v>
      </c>
      <c r="C40" s="179">
        <v>-55000</v>
      </c>
    </row>
    <row r="41" spans="1:3" ht="16.5" customHeight="1" thickBot="1">
      <c r="A41" s="295" t="s">
        <v>35</v>
      </c>
      <c r="B41" s="296"/>
      <c r="C41" s="181">
        <f>SUM(C15:C40)</f>
        <v>2121704</v>
      </c>
    </row>
    <row r="42" spans="1:3" ht="8.25" customHeight="1" thickTop="1">
      <c r="A42" s="182"/>
      <c r="B42" s="183"/>
      <c r="C42" s="184"/>
    </row>
    <row r="43" spans="1:3" ht="16.5" customHeight="1">
      <c r="A43" s="293" t="s">
        <v>445</v>
      </c>
      <c r="B43" s="293"/>
      <c r="C43" s="184"/>
    </row>
    <row r="44" spans="1:3" ht="16.5" customHeight="1">
      <c r="A44" s="293"/>
      <c r="B44" s="293"/>
      <c r="C44" s="184"/>
    </row>
    <row r="45" spans="1:3" ht="16.5" customHeight="1">
      <c r="A45" s="182"/>
      <c r="B45" s="183"/>
      <c r="C45" s="184"/>
    </row>
    <row r="46" spans="1:3" ht="16.5" customHeight="1">
      <c r="A46" s="182"/>
      <c r="B46" s="183"/>
      <c r="C46" s="184"/>
    </row>
    <row r="47" spans="1:3" ht="16.5" customHeight="1">
      <c r="A47" s="182"/>
      <c r="B47" s="183"/>
      <c r="C47" s="184"/>
    </row>
    <row r="48" spans="1:3" ht="16.5" customHeight="1">
      <c r="A48" s="182"/>
      <c r="B48" s="183"/>
      <c r="C48" s="184"/>
    </row>
    <row r="49" spans="1:3" ht="16.5" customHeight="1">
      <c r="A49" s="182"/>
      <c r="B49" s="183"/>
      <c r="C49" s="184"/>
    </row>
    <row r="50" spans="1:2" ht="16.5" customHeight="1">
      <c r="A50" s="182"/>
      <c r="B50" s="183"/>
    </row>
    <row r="51" spans="1:2" ht="16.5" customHeight="1">
      <c r="A51" s="182"/>
      <c r="B51" s="183"/>
    </row>
    <row r="52" spans="1:2" ht="16.5" customHeight="1">
      <c r="A52" s="182"/>
      <c r="B52" s="183"/>
    </row>
    <row r="53" spans="1:2" ht="16.5" customHeight="1">
      <c r="A53" s="182"/>
      <c r="B53" s="183"/>
    </row>
    <row r="54" spans="1:2" ht="16.5" customHeight="1">
      <c r="A54" s="182"/>
      <c r="B54" s="183"/>
    </row>
    <row r="55" ht="22.5" customHeight="1">
      <c r="A55" s="182"/>
    </row>
    <row r="56" ht="12.75">
      <c r="A56" s="182"/>
    </row>
    <row r="57" ht="12.75">
      <c r="A57" s="182"/>
    </row>
    <row r="58" ht="12.75">
      <c r="A58" s="182"/>
    </row>
    <row r="59" ht="12.75">
      <c r="A59" s="182"/>
    </row>
    <row r="60" ht="12.75">
      <c r="A60" s="182"/>
    </row>
    <row r="61" ht="12.75">
      <c r="A61" s="182"/>
    </row>
    <row r="62" ht="12.75">
      <c r="A62" s="182"/>
    </row>
    <row r="63" ht="12.75">
      <c r="A63" s="182"/>
    </row>
    <row r="64" ht="12.75">
      <c r="A64" s="182"/>
    </row>
    <row r="65" ht="12.75">
      <c r="A65" s="182"/>
    </row>
    <row r="66" ht="12.75">
      <c r="A66" s="182"/>
    </row>
    <row r="67" ht="12.75">
      <c r="A67" s="182"/>
    </row>
    <row r="68" ht="12.75">
      <c r="A68" s="182"/>
    </row>
    <row r="69" ht="12.75">
      <c r="A69" s="182"/>
    </row>
    <row r="70" ht="12.75">
      <c r="A70" s="182"/>
    </row>
    <row r="71" ht="12.75">
      <c r="A71" s="182"/>
    </row>
    <row r="72" ht="12.75">
      <c r="A72" s="182"/>
    </row>
    <row r="73" ht="12.75">
      <c r="A73" s="182"/>
    </row>
    <row r="74" ht="12.75">
      <c r="A74" s="182"/>
    </row>
    <row r="75" ht="12.75">
      <c r="A75" s="182"/>
    </row>
    <row r="76" ht="12.75">
      <c r="A76" s="182"/>
    </row>
    <row r="77" ht="12.75">
      <c r="A77" s="182"/>
    </row>
    <row r="78" ht="12.75">
      <c r="A78" s="182"/>
    </row>
    <row r="79" ht="12.75">
      <c r="A79" s="182"/>
    </row>
    <row r="80" ht="12.75">
      <c r="A80" s="182"/>
    </row>
    <row r="81" ht="12.75">
      <c r="A81" s="182"/>
    </row>
    <row r="82" ht="12.75">
      <c r="A82" s="182"/>
    </row>
    <row r="83" ht="12.75">
      <c r="A83" s="182"/>
    </row>
    <row r="84" ht="12.75">
      <c r="A84" s="182"/>
    </row>
    <row r="85" ht="12.75">
      <c r="A85" s="182"/>
    </row>
    <row r="86" ht="12.75">
      <c r="A86" s="182"/>
    </row>
    <row r="87" ht="12.75">
      <c r="A87" s="182"/>
    </row>
    <row r="88" ht="12.75">
      <c r="A88" s="182"/>
    </row>
    <row r="89" ht="12.75">
      <c r="A89" s="182"/>
    </row>
    <row r="90" ht="12.75">
      <c r="A90" s="182"/>
    </row>
    <row r="91" ht="12.75">
      <c r="A91" s="182"/>
    </row>
    <row r="92" ht="12.75">
      <c r="A92" s="182"/>
    </row>
    <row r="93" ht="12.75">
      <c r="A93" s="182"/>
    </row>
    <row r="94" ht="12.75">
      <c r="A94" s="182"/>
    </row>
    <row r="95" ht="12.75">
      <c r="A95" s="182"/>
    </row>
    <row r="96" ht="12.75">
      <c r="A96" s="182"/>
    </row>
    <row r="97" ht="12.75">
      <c r="A97" s="182"/>
    </row>
    <row r="98" ht="12.75">
      <c r="A98" s="182"/>
    </row>
    <row r="99" ht="12.75">
      <c r="A99" s="182"/>
    </row>
    <row r="100" ht="12.75">
      <c r="A100" s="182"/>
    </row>
    <row r="101" ht="12.75">
      <c r="A101" s="182"/>
    </row>
    <row r="102" ht="12.75">
      <c r="A102" s="182"/>
    </row>
    <row r="103" ht="12.75">
      <c r="A103" s="182"/>
    </row>
    <row r="104" ht="12.75">
      <c r="A104" s="182"/>
    </row>
    <row r="105" ht="12.75">
      <c r="A105" s="182"/>
    </row>
    <row r="106" ht="12.75">
      <c r="A106" s="182"/>
    </row>
    <row r="107" ht="12.75">
      <c r="A107" s="182"/>
    </row>
    <row r="108" ht="12.75">
      <c r="A108" s="182"/>
    </row>
    <row r="109" ht="12.75">
      <c r="A109" s="182"/>
    </row>
    <row r="110" ht="12.75">
      <c r="A110" s="182"/>
    </row>
    <row r="111" ht="12.75">
      <c r="A111" s="182"/>
    </row>
    <row r="112" ht="12.75">
      <c r="A112" s="182"/>
    </row>
    <row r="113" ht="12.75">
      <c r="A113" s="182"/>
    </row>
    <row r="114" ht="12.75">
      <c r="A114" s="182"/>
    </row>
    <row r="115" ht="12.75">
      <c r="A115" s="182"/>
    </row>
    <row r="116" ht="12.75">
      <c r="A116" s="182"/>
    </row>
    <row r="117" ht="12.75">
      <c r="A117" s="182"/>
    </row>
    <row r="118" ht="12.75">
      <c r="A118" s="182"/>
    </row>
    <row r="119" ht="12.75">
      <c r="A119" s="182"/>
    </row>
    <row r="120" ht="12.75">
      <c r="A120" s="182"/>
    </row>
    <row r="121" ht="12.75">
      <c r="A121" s="182"/>
    </row>
    <row r="122" ht="12.75">
      <c r="A122" s="182"/>
    </row>
    <row r="123" ht="12.75">
      <c r="A123" s="182"/>
    </row>
    <row r="124" ht="12.75">
      <c r="A124" s="182"/>
    </row>
    <row r="125" ht="12.75">
      <c r="A125" s="182"/>
    </row>
    <row r="126" ht="12.75">
      <c r="A126" s="182"/>
    </row>
    <row r="127" ht="12.75">
      <c r="A127" s="182"/>
    </row>
    <row r="128" ht="12.75">
      <c r="A128" s="182"/>
    </row>
    <row r="129" ht="12.75">
      <c r="A129" s="182"/>
    </row>
    <row r="130" ht="12.75">
      <c r="A130" s="182"/>
    </row>
    <row r="131" ht="12.75">
      <c r="A131" s="182"/>
    </row>
    <row r="132" ht="12.75">
      <c r="A132" s="182"/>
    </row>
    <row r="133" ht="12.75">
      <c r="A133" s="182"/>
    </row>
    <row r="134" ht="12.75">
      <c r="A134" s="182"/>
    </row>
    <row r="135" ht="12.75">
      <c r="A135" s="182"/>
    </row>
    <row r="136" ht="12.75">
      <c r="A136" s="182"/>
    </row>
    <row r="137" ht="12.75">
      <c r="A137" s="182"/>
    </row>
    <row r="138" ht="12.75">
      <c r="A138" s="182"/>
    </row>
    <row r="139" ht="12.75">
      <c r="A139" s="182"/>
    </row>
    <row r="140" ht="12.75">
      <c r="A140" s="182"/>
    </row>
    <row r="141" ht="12.75">
      <c r="A141" s="182"/>
    </row>
    <row r="142" ht="12.75">
      <c r="A142" s="182"/>
    </row>
    <row r="143" ht="12.75">
      <c r="A143" s="182"/>
    </row>
    <row r="144" ht="12.75">
      <c r="A144" s="182"/>
    </row>
    <row r="145" ht="12.75">
      <c r="A145" s="182"/>
    </row>
    <row r="146" ht="12.75">
      <c r="A146" s="182"/>
    </row>
    <row r="147" ht="12.75">
      <c r="A147" s="182"/>
    </row>
    <row r="148" ht="12.75">
      <c r="A148" s="182"/>
    </row>
    <row r="149" ht="12.75">
      <c r="A149" s="182"/>
    </row>
    <row r="150" ht="12.75">
      <c r="A150" s="182"/>
    </row>
    <row r="151" ht="12.75">
      <c r="A151" s="182"/>
    </row>
    <row r="152" ht="12.75">
      <c r="A152" s="182"/>
    </row>
    <row r="153" ht="12.75">
      <c r="A153" s="182"/>
    </row>
    <row r="154" ht="12.75">
      <c r="A154" s="182"/>
    </row>
    <row r="155" ht="12.75">
      <c r="A155" s="182"/>
    </row>
    <row r="156" ht="12.75">
      <c r="A156" s="182"/>
    </row>
    <row r="157" ht="12.75">
      <c r="A157" s="182"/>
    </row>
    <row r="158" ht="12.75">
      <c r="A158" s="182"/>
    </row>
    <row r="159" ht="12.75">
      <c r="A159" s="182"/>
    </row>
    <row r="160" ht="12.75">
      <c r="A160" s="182"/>
    </row>
    <row r="161" ht="12.75">
      <c r="A161" s="182"/>
    </row>
    <row r="162" ht="12.75">
      <c r="A162" s="182"/>
    </row>
    <row r="163" ht="12.75">
      <c r="A163" s="182"/>
    </row>
    <row r="164" ht="12.75">
      <c r="A164" s="182"/>
    </row>
    <row r="165" ht="12.75">
      <c r="A165" s="182"/>
    </row>
    <row r="166" ht="12.75">
      <c r="A166" s="182"/>
    </row>
    <row r="167" ht="12.75">
      <c r="A167" s="182"/>
    </row>
    <row r="168" ht="12.75">
      <c r="A168" s="182"/>
    </row>
    <row r="169" ht="12.75">
      <c r="A169" s="182"/>
    </row>
    <row r="170" ht="12.75">
      <c r="A170" s="182"/>
    </row>
    <row r="171" ht="12.75">
      <c r="A171" s="182"/>
    </row>
    <row r="172" ht="12.75">
      <c r="A172" s="182"/>
    </row>
    <row r="173" ht="12.75">
      <c r="A173" s="182"/>
    </row>
    <row r="174" ht="12.75">
      <c r="A174" s="182"/>
    </row>
    <row r="175" ht="12.75">
      <c r="A175" s="182"/>
    </row>
    <row r="176" ht="12.75">
      <c r="A176" s="182"/>
    </row>
    <row r="177" ht="12.75">
      <c r="A177" s="182"/>
    </row>
    <row r="178" ht="12.75">
      <c r="A178" s="182"/>
    </row>
    <row r="179" ht="12.75">
      <c r="A179" s="182"/>
    </row>
    <row r="180" ht="12.75">
      <c r="A180" s="182"/>
    </row>
    <row r="181" ht="12.75">
      <c r="A181" s="182"/>
    </row>
    <row r="182" ht="12.75">
      <c r="A182" s="182"/>
    </row>
    <row r="183" ht="12.75">
      <c r="A183" s="182"/>
    </row>
    <row r="184" ht="12.75">
      <c r="A184" s="182"/>
    </row>
    <row r="185" ht="12.75">
      <c r="A185" s="182"/>
    </row>
    <row r="186" ht="12.75">
      <c r="A186" s="182"/>
    </row>
    <row r="187" ht="12.75">
      <c r="A187" s="182"/>
    </row>
    <row r="188" ht="12.75">
      <c r="A188" s="182"/>
    </row>
    <row r="189" ht="12.75">
      <c r="A189" s="182"/>
    </row>
    <row r="190" ht="12.75">
      <c r="A190" s="182"/>
    </row>
    <row r="191" ht="12.75">
      <c r="A191" s="182"/>
    </row>
    <row r="192" ht="12.75">
      <c r="A192" s="182"/>
    </row>
    <row r="193" ht="12.75">
      <c r="A193" s="182"/>
    </row>
    <row r="194" ht="12.75">
      <c r="A194" s="182"/>
    </row>
    <row r="195" ht="12.75">
      <c r="A195" s="182"/>
    </row>
    <row r="196" ht="12.75">
      <c r="A196" s="182"/>
    </row>
    <row r="197" ht="12.75">
      <c r="A197" s="182"/>
    </row>
    <row r="198" ht="12.75">
      <c r="A198" s="182"/>
    </row>
    <row r="199" ht="12.75">
      <c r="A199" s="182"/>
    </row>
  </sheetData>
  <sheetProtection/>
  <mergeCells count="10">
    <mergeCell ref="A44:B44"/>
    <mergeCell ref="B1:C1"/>
    <mergeCell ref="A12:B12"/>
    <mergeCell ref="A14:C14"/>
    <mergeCell ref="A41:B41"/>
    <mergeCell ref="A43:B43"/>
    <mergeCell ref="A2:B2"/>
    <mergeCell ref="A4:C4"/>
    <mergeCell ref="A5:C5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A3" sqref="A3:I3"/>
    </sheetView>
  </sheetViews>
  <sheetFormatPr defaultColWidth="9.140625" defaultRowHeight="19.5" customHeight="1"/>
  <cols>
    <col min="1" max="1" width="17.421875" style="56" customWidth="1"/>
    <col min="2" max="2" width="13.421875" style="56" customWidth="1"/>
    <col min="3" max="3" width="45.140625" style="56" customWidth="1"/>
    <col min="4" max="4" width="5.421875" style="56" customWidth="1"/>
    <col min="5" max="5" width="9.421875" style="56" customWidth="1"/>
    <col min="6" max="6" width="13.00390625" style="56" customWidth="1"/>
    <col min="7" max="7" width="13.57421875" style="56" customWidth="1"/>
    <col min="8" max="8" width="13.00390625" style="56" customWidth="1"/>
    <col min="9" max="9" width="14.28125" style="56" customWidth="1"/>
    <col min="10" max="10" width="15.57421875" style="56" customWidth="1"/>
    <col min="11" max="11" width="11.28125" style="56" bestFit="1" customWidth="1"/>
    <col min="12" max="16384" width="9.140625" style="56" customWidth="1"/>
  </cols>
  <sheetData>
    <row r="1" spans="3:9" ht="16.5" customHeight="1">
      <c r="C1" s="306" t="s">
        <v>490</v>
      </c>
      <c r="D1" s="306"/>
      <c r="E1" s="306"/>
      <c r="F1" s="306"/>
      <c r="G1" s="306"/>
      <c r="H1" s="306"/>
      <c r="I1" s="306"/>
    </row>
    <row r="2" spans="4:9" ht="27.75" customHeight="1">
      <c r="D2" s="306" t="s">
        <v>166</v>
      </c>
      <c r="E2" s="306"/>
      <c r="F2" s="306"/>
      <c r="G2" s="306"/>
      <c r="H2" s="306"/>
      <c r="I2" s="306"/>
    </row>
    <row r="3" spans="1:9" ht="18" customHeight="1">
      <c r="A3" s="359" t="s">
        <v>69</v>
      </c>
      <c r="B3" s="359"/>
      <c r="C3" s="359"/>
      <c r="D3" s="359"/>
      <c r="E3" s="359"/>
      <c r="F3" s="359"/>
      <c r="G3" s="359"/>
      <c r="H3" s="359"/>
      <c r="I3" s="359"/>
    </row>
    <row r="4" ht="12" customHeight="1" thickBot="1"/>
    <row r="5" spans="1:10" ht="66" customHeight="1" thickBot="1" thickTop="1">
      <c r="A5" s="57" t="s">
        <v>70</v>
      </c>
      <c r="B5" s="58" t="s">
        <v>71</v>
      </c>
      <c r="C5" s="59" t="s">
        <v>72</v>
      </c>
      <c r="D5" s="59" t="s">
        <v>17</v>
      </c>
      <c r="E5" s="59" t="s">
        <v>0</v>
      </c>
      <c r="F5" s="60" t="s">
        <v>73</v>
      </c>
      <c r="G5" s="60" t="s">
        <v>74</v>
      </c>
      <c r="H5" s="60" t="s">
        <v>75</v>
      </c>
      <c r="I5" s="61" t="s">
        <v>76</v>
      </c>
      <c r="J5" s="62"/>
    </row>
    <row r="6" spans="1:10" ht="18.75" customHeight="1" thickTop="1">
      <c r="A6" s="360" t="s">
        <v>77</v>
      </c>
      <c r="B6" s="361">
        <v>18681.07</v>
      </c>
      <c r="C6" s="63" t="s">
        <v>78</v>
      </c>
      <c r="D6" s="64" t="s">
        <v>16</v>
      </c>
      <c r="E6" s="64" t="s">
        <v>15</v>
      </c>
      <c r="F6" s="64" t="s">
        <v>79</v>
      </c>
      <c r="G6" s="64"/>
      <c r="H6" s="170">
        <f>14181.07+700</f>
        <v>14881.07</v>
      </c>
      <c r="I6" s="362">
        <f>SUM(H6:H8)</f>
        <v>18681.07</v>
      </c>
      <c r="J6" s="65"/>
    </row>
    <row r="7" spans="1:10" ht="18.75" customHeight="1">
      <c r="A7" s="314"/>
      <c r="B7" s="317"/>
      <c r="C7" s="66" t="s">
        <v>80</v>
      </c>
      <c r="D7" s="67" t="s">
        <v>9</v>
      </c>
      <c r="E7" s="67" t="s">
        <v>10</v>
      </c>
      <c r="F7" s="67" t="s">
        <v>81</v>
      </c>
      <c r="G7" s="67"/>
      <c r="H7" s="134">
        <f>4000-700</f>
        <v>3300</v>
      </c>
      <c r="I7" s="339"/>
      <c r="J7" s="62"/>
    </row>
    <row r="8" spans="1:10" ht="18.75" customHeight="1" thickBot="1">
      <c r="A8" s="314"/>
      <c r="B8" s="317"/>
      <c r="C8" s="150" t="s">
        <v>82</v>
      </c>
      <c r="D8" s="69" t="s">
        <v>12</v>
      </c>
      <c r="E8" s="69" t="s">
        <v>13</v>
      </c>
      <c r="F8" s="67" t="s">
        <v>79</v>
      </c>
      <c r="G8" s="67"/>
      <c r="H8" s="68">
        <v>500</v>
      </c>
      <c r="I8" s="339"/>
      <c r="J8" s="62"/>
    </row>
    <row r="9" spans="1:10" ht="18.75" customHeight="1">
      <c r="A9" s="307" t="s">
        <v>83</v>
      </c>
      <c r="B9" s="309">
        <v>9757.81</v>
      </c>
      <c r="C9" s="98" t="s">
        <v>84</v>
      </c>
      <c r="D9" s="73" t="s">
        <v>16</v>
      </c>
      <c r="E9" s="73" t="s">
        <v>15</v>
      </c>
      <c r="F9" s="74"/>
      <c r="G9" s="74" t="s">
        <v>14</v>
      </c>
      <c r="H9" s="75">
        <f>5257.81-500</f>
        <v>4757.81</v>
      </c>
      <c r="I9" s="311">
        <f>H9+H10</f>
        <v>9757.810000000001</v>
      </c>
      <c r="J9" s="62"/>
    </row>
    <row r="10" spans="1:10" ht="18.75" customHeight="1" thickBot="1">
      <c r="A10" s="308"/>
      <c r="B10" s="310"/>
      <c r="C10" s="102" t="s">
        <v>85</v>
      </c>
      <c r="D10" s="67" t="s">
        <v>16</v>
      </c>
      <c r="E10" s="67" t="s">
        <v>15</v>
      </c>
      <c r="F10" s="78" t="s">
        <v>79</v>
      </c>
      <c r="G10" s="78"/>
      <c r="H10" s="79">
        <f>4500+500</f>
        <v>5000</v>
      </c>
      <c r="I10" s="312"/>
      <c r="J10" s="62"/>
    </row>
    <row r="11" spans="1:10" ht="29.25" customHeight="1">
      <c r="A11" s="313" t="s">
        <v>86</v>
      </c>
      <c r="B11" s="316">
        <v>13930.56</v>
      </c>
      <c r="C11" s="98" t="s">
        <v>87</v>
      </c>
      <c r="D11" s="74" t="s">
        <v>16</v>
      </c>
      <c r="E11" s="74" t="s">
        <v>15</v>
      </c>
      <c r="F11" s="74" t="s">
        <v>81</v>
      </c>
      <c r="G11" s="74"/>
      <c r="H11" s="75">
        <v>790</v>
      </c>
      <c r="I11" s="323">
        <f>SUM(H11:H13)</f>
        <v>13930.56</v>
      </c>
      <c r="J11" s="62"/>
    </row>
    <row r="12" spans="1:10" ht="18.75" customHeight="1">
      <c r="A12" s="308"/>
      <c r="B12" s="321"/>
      <c r="C12" s="66" t="s">
        <v>88</v>
      </c>
      <c r="D12" s="67" t="s">
        <v>16</v>
      </c>
      <c r="E12" s="67" t="s">
        <v>15</v>
      </c>
      <c r="F12" s="67"/>
      <c r="G12" s="67" t="s">
        <v>8</v>
      </c>
      <c r="H12" s="68">
        <v>10100</v>
      </c>
      <c r="I12" s="324"/>
      <c r="J12" s="62"/>
    </row>
    <row r="13" spans="1:10" ht="18.75" customHeight="1" thickBot="1">
      <c r="A13" s="333"/>
      <c r="B13" s="322"/>
      <c r="C13" s="80" t="s">
        <v>39</v>
      </c>
      <c r="D13" s="81" t="s">
        <v>16</v>
      </c>
      <c r="E13" s="81" t="s">
        <v>15</v>
      </c>
      <c r="F13" s="81" t="s">
        <v>81</v>
      </c>
      <c r="G13" s="81"/>
      <c r="H13" s="82">
        <v>3040.56</v>
      </c>
      <c r="I13" s="325"/>
      <c r="J13" s="62"/>
    </row>
    <row r="14" spans="1:10" ht="18.75" customHeight="1">
      <c r="A14" s="307" t="s">
        <v>89</v>
      </c>
      <c r="B14" s="342">
        <v>7874.72</v>
      </c>
      <c r="C14" s="72" t="s">
        <v>90</v>
      </c>
      <c r="D14" s="74" t="s">
        <v>16</v>
      </c>
      <c r="E14" s="74" t="s">
        <v>15</v>
      </c>
      <c r="F14" s="74" t="s">
        <v>81</v>
      </c>
      <c r="G14" s="74"/>
      <c r="H14" s="75">
        <v>4100</v>
      </c>
      <c r="I14" s="326">
        <f>H15+H14</f>
        <v>7874.719999999999</v>
      </c>
      <c r="J14" s="62"/>
    </row>
    <row r="15" spans="1:10" ht="18.75" customHeight="1" thickBot="1">
      <c r="A15" s="345"/>
      <c r="B15" s="346"/>
      <c r="C15" s="86" t="s">
        <v>91</v>
      </c>
      <c r="D15" s="87" t="s">
        <v>16</v>
      </c>
      <c r="E15" s="87" t="s">
        <v>15</v>
      </c>
      <c r="F15" s="87"/>
      <c r="G15" s="87" t="s">
        <v>8</v>
      </c>
      <c r="H15" s="76">
        <v>3774.72</v>
      </c>
      <c r="I15" s="327"/>
      <c r="J15" s="62"/>
    </row>
    <row r="16" spans="1:10" ht="18.75" customHeight="1">
      <c r="A16" s="307" t="s">
        <v>92</v>
      </c>
      <c r="B16" s="342">
        <v>8431.09</v>
      </c>
      <c r="C16" s="72" t="s">
        <v>90</v>
      </c>
      <c r="D16" s="74" t="s">
        <v>16</v>
      </c>
      <c r="E16" s="74" t="s">
        <v>15</v>
      </c>
      <c r="F16" s="74" t="s">
        <v>81</v>
      </c>
      <c r="G16" s="74"/>
      <c r="H16" s="99">
        <f>3431.09+1000</f>
        <v>4431.09</v>
      </c>
      <c r="I16" s="326">
        <f>SUM(H16:H17)</f>
        <v>8431.09</v>
      </c>
      <c r="J16" s="62"/>
    </row>
    <row r="17" spans="1:10" ht="18.75" customHeight="1" thickBot="1">
      <c r="A17" s="308"/>
      <c r="B17" s="321"/>
      <c r="C17" s="86" t="s">
        <v>93</v>
      </c>
      <c r="D17" s="87" t="s">
        <v>16</v>
      </c>
      <c r="E17" s="87" t="s">
        <v>15</v>
      </c>
      <c r="F17" s="87" t="s">
        <v>79</v>
      </c>
      <c r="G17" s="87"/>
      <c r="H17" s="133">
        <f>5000-1000</f>
        <v>4000</v>
      </c>
      <c r="I17" s="324"/>
      <c r="J17" s="62"/>
    </row>
    <row r="18" spans="1:10" ht="18.75" customHeight="1">
      <c r="A18" s="307" t="s">
        <v>94</v>
      </c>
      <c r="B18" s="309">
        <v>20093.38</v>
      </c>
      <c r="C18" s="72" t="s">
        <v>95</v>
      </c>
      <c r="D18" s="74" t="s">
        <v>9</v>
      </c>
      <c r="E18" s="74" t="s">
        <v>10</v>
      </c>
      <c r="F18" s="74" t="s">
        <v>96</v>
      </c>
      <c r="G18" s="74"/>
      <c r="H18" s="75">
        <v>2500</v>
      </c>
      <c r="I18" s="356">
        <f>SUM(H18:H22)</f>
        <v>20093.38</v>
      </c>
      <c r="J18" s="62"/>
    </row>
    <row r="19" spans="1:10" ht="18.75" customHeight="1">
      <c r="A19" s="308"/>
      <c r="B19" s="310"/>
      <c r="C19" s="66" t="s">
        <v>97</v>
      </c>
      <c r="D19" s="67" t="s">
        <v>12</v>
      </c>
      <c r="E19" s="67" t="s">
        <v>13</v>
      </c>
      <c r="F19" s="67" t="s">
        <v>81</v>
      </c>
      <c r="G19" s="67"/>
      <c r="H19" s="68">
        <v>2000</v>
      </c>
      <c r="I19" s="357"/>
      <c r="J19" s="62"/>
    </row>
    <row r="20" spans="1:10" ht="18.75" customHeight="1">
      <c r="A20" s="308"/>
      <c r="B20" s="310"/>
      <c r="C20" s="66" t="s">
        <v>80</v>
      </c>
      <c r="D20" s="67" t="s">
        <v>9</v>
      </c>
      <c r="E20" s="67" t="s">
        <v>10</v>
      </c>
      <c r="F20" s="67" t="s">
        <v>81</v>
      </c>
      <c r="G20" s="67"/>
      <c r="H20" s="68">
        <v>1000</v>
      </c>
      <c r="I20" s="357"/>
      <c r="J20" s="62"/>
    </row>
    <row r="21" spans="1:10" ht="18.75" customHeight="1">
      <c r="A21" s="308"/>
      <c r="B21" s="310"/>
      <c r="C21" s="66" t="s">
        <v>98</v>
      </c>
      <c r="D21" s="67" t="s">
        <v>16</v>
      </c>
      <c r="E21" s="67" t="s">
        <v>15</v>
      </c>
      <c r="F21" s="67" t="s">
        <v>81</v>
      </c>
      <c r="G21" s="67"/>
      <c r="H21" s="68">
        <v>1593.38</v>
      </c>
      <c r="I21" s="357"/>
      <c r="J21" s="62"/>
    </row>
    <row r="22" spans="1:10" ht="18.75" customHeight="1" thickBot="1">
      <c r="A22" s="345"/>
      <c r="B22" s="349"/>
      <c r="C22" s="80" t="s">
        <v>99</v>
      </c>
      <c r="D22" s="81" t="s">
        <v>33</v>
      </c>
      <c r="E22" s="81" t="s">
        <v>34</v>
      </c>
      <c r="F22" s="81"/>
      <c r="G22" s="81" t="s">
        <v>8</v>
      </c>
      <c r="H22" s="82">
        <v>13000</v>
      </c>
      <c r="I22" s="358"/>
      <c r="J22" s="62"/>
    </row>
    <row r="23" spans="1:10" ht="18.75" customHeight="1">
      <c r="A23" s="307" t="s">
        <v>100</v>
      </c>
      <c r="B23" s="342">
        <v>8067.31</v>
      </c>
      <c r="C23" s="77" t="s">
        <v>101</v>
      </c>
      <c r="D23" s="74" t="s">
        <v>9</v>
      </c>
      <c r="E23" s="74" t="s">
        <v>10</v>
      </c>
      <c r="F23" s="74"/>
      <c r="G23" s="74" t="s">
        <v>8</v>
      </c>
      <c r="H23" s="75">
        <v>4500</v>
      </c>
      <c r="I23" s="350">
        <f>SUM(H23:H26)</f>
        <v>8067.3099999999995</v>
      </c>
      <c r="J23" s="62"/>
    </row>
    <row r="24" spans="1:10" ht="18.75" customHeight="1">
      <c r="A24" s="308"/>
      <c r="B24" s="321"/>
      <c r="C24" s="66" t="s">
        <v>102</v>
      </c>
      <c r="D24" s="67" t="s">
        <v>16</v>
      </c>
      <c r="E24" s="67" t="s">
        <v>15</v>
      </c>
      <c r="F24" s="67" t="s">
        <v>81</v>
      </c>
      <c r="G24" s="67"/>
      <c r="H24" s="134">
        <f>1500-100</f>
        <v>1400</v>
      </c>
      <c r="I24" s="351"/>
      <c r="J24" s="62"/>
    </row>
    <row r="25" spans="1:10" ht="18.75" customHeight="1">
      <c r="A25" s="308"/>
      <c r="B25" s="321"/>
      <c r="C25" s="77" t="s">
        <v>103</v>
      </c>
      <c r="D25" s="78" t="s">
        <v>16</v>
      </c>
      <c r="E25" s="78" t="s">
        <v>15</v>
      </c>
      <c r="F25" s="67" t="s">
        <v>81</v>
      </c>
      <c r="G25" s="67"/>
      <c r="H25" s="134">
        <f>1200+100</f>
        <v>1300</v>
      </c>
      <c r="I25" s="351"/>
      <c r="J25" s="62"/>
    </row>
    <row r="26" spans="1:10" ht="18.75" customHeight="1" thickBot="1">
      <c r="A26" s="345"/>
      <c r="B26" s="346"/>
      <c r="C26" s="80" t="s">
        <v>104</v>
      </c>
      <c r="D26" s="88" t="s">
        <v>16</v>
      </c>
      <c r="E26" s="88" t="s">
        <v>15</v>
      </c>
      <c r="F26" s="81" t="s">
        <v>79</v>
      </c>
      <c r="G26" s="81"/>
      <c r="H26" s="82">
        <v>867.31</v>
      </c>
      <c r="I26" s="352"/>
      <c r="J26" s="62"/>
    </row>
    <row r="27" spans="1:10" ht="19.5" customHeight="1">
      <c r="A27" s="319" t="s">
        <v>105</v>
      </c>
      <c r="B27" s="320">
        <v>9886.2</v>
      </c>
      <c r="C27" s="66" t="s">
        <v>106</v>
      </c>
      <c r="D27" s="67" t="s">
        <v>9</v>
      </c>
      <c r="E27" s="67" t="s">
        <v>10</v>
      </c>
      <c r="F27" s="67" t="s">
        <v>81</v>
      </c>
      <c r="G27" s="78"/>
      <c r="H27" s="79">
        <v>4000</v>
      </c>
      <c r="I27" s="353">
        <f>SUM(H27:H29)</f>
        <v>9886.2</v>
      </c>
      <c r="J27" s="62"/>
    </row>
    <row r="28" spans="1:10" ht="30" customHeight="1">
      <c r="A28" s="308"/>
      <c r="B28" s="321"/>
      <c r="C28" s="86" t="s">
        <v>107</v>
      </c>
      <c r="D28" s="87" t="s">
        <v>12</v>
      </c>
      <c r="E28" s="87" t="s">
        <v>13</v>
      </c>
      <c r="F28" s="87" t="s">
        <v>81</v>
      </c>
      <c r="G28" s="87"/>
      <c r="H28" s="76">
        <v>1300</v>
      </c>
      <c r="I28" s="354"/>
      <c r="J28" s="62"/>
    </row>
    <row r="29" spans="1:10" ht="19.5" customHeight="1" thickBot="1">
      <c r="A29" s="333"/>
      <c r="B29" s="322"/>
      <c r="C29" s="80" t="s">
        <v>49</v>
      </c>
      <c r="D29" s="81" t="s">
        <v>9</v>
      </c>
      <c r="E29" s="81" t="s">
        <v>10</v>
      </c>
      <c r="F29" s="81"/>
      <c r="G29" s="81" t="s">
        <v>8</v>
      </c>
      <c r="H29" s="82">
        <v>4586.2</v>
      </c>
      <c r="I29" s="355"/>
      <c r="J29" s="62"/>
    </row>
    <row r="30" spans="1:10" ht="19.5" customHeight="1" thickBot="1">
      <c r="A30" s="70" t="s">
        <v>108</v>
      </c>
      <c r="B30" s="83">
        <v>8345.49</v>
      </c>
      <c r="C30" s="80" t="s">
        <v>109</v>
      </c>
      <c r="D30" s="74" t="s">
        <v>12</v>
      </c>
      <c r="E30" s="74" t="s">
        <v>13</v>
      </c>
      <c r="F30" s="89"/>
      <c r="G30" s="74" t="s">
        <v>14</v>
      </c>
      <c r="H30" s="75">
        <v>8345.49</v>
      </c>
      <c r="I30" s="90">
        <f>SUM(H30:H30)</f>
        <v>8345.49</v>
      </c>
      <c r="J30" s="62"/>
    </row>
    <row r="31" spans="1:10" ht="19.5" customHeight="1">
      <c r="A31" s="307" t="s">
        <v>110</v>
      </c>
      <c r="B31" s="309">
        <v>9950.4</v>
      </c>
      <c r="C31" s="91" t="s">
        <v>111</v>
      </c>
      <c r="D31" s="73" t="s">
        <v>16</v>
      </c>
      <c r="E31" s="73" t="s">
        <v>15</v>
      </c>
      <c r="F31" s="73" t="s">
        <v>96</v>
      </c>
      <c r="G31" s="73"/>
      <c r="H31" s="71">
        <v>1000</v>
      </c>
      <c r="I31" s="311">
        <f>SUM(H31:H34)</f>
        <v>9950.4</v>
      </c>
      <c r="J31" s="62"/>
    </row>
    <row r="32" spans="1:10" ht="19.5" customHeight="1">
      <c r="A32" s="308"/>
      <c r="B32" s="310"/>
      <c r="C32" s="66" t="s">
        <v>90</v>
      </c>
      <c r="D32" s="69" t="s">
        <v>16</v>
      </c>
      <c r="E32" s="69" t="s">
        <v>15</v>
      </c>
      <c r="F32" s="69" t="s">
        <v>81</v>
      </c>
      <c r="G32" s="69"/>
      <c r="H32" s="92">
        <v>1000</v>
      </c>
      <c r="I32" s="312"/>
      <c r="J32" s="62"/>
    </row>
    <row r="33" spans="1:10" ht="19.5" customHeight="1">
      <c r="A33" s="308"/>
      <c r="B33" s="310"/>
      <c r="C33" s="66" t="s">
        <v>106</v>
      </c>
      <c r="D33" s="67" t="s">
        <v>9</v>
      </c>
      <c r="E33" s="67" t="s">
        <v>10</v>
      </c>
      <c r="F33" s="67" t="s">
        <v>81</v>
      </c>
      <c r="G33" s="69"/>
      <c r="H33" s="92">
        <v>2000</v>
      </c>
      <c r="I33" s="312"/>
      <c r="J33" s="62"/>
    </row>
    <row r="34" spans="1:10" ht="30" customHeight="1" thickBot="1">
      <c r="A34" s="308"/>
      <c r="B34" s="310"/>
      <c r="C34" s="93" t="s">
        <v>112</v>
      </c>
      <c r="D34" s="69" t="s">
        <v>16</v>
      </c>
      <c r="E34" s="69" t="s">
        <v>15</v>
      </c>
      <c r="F34" s="69" t="s">
        <v>96</v>
      </c>
      <c r="G34" s="69"/>
      <c r="H34" s="92">
        <v>5950.4</v>
      </c>
      <c r="I34" s="312"/>
      <c r="J34" s="62"/>
    </row>
    <row r="35" spans="1:10" ht="45" customHeight="1" thickBot="1">
      <c r="A35" s="94" t="s">
        <v>113</v>
      </c>
      <c r="B35" s="83">
        <v>13416.99</v>
      </c>
      <c r="C35" s="152" t="s">
        <v>114</v>
      </c>
      <c r="D35" s="73" t="s">
        <v>16</v>
      </c>
      <c r="E35" s="73" t="s">
        <v>15</v>
      </c>
      <c r="F35" s="73"/>
      <c r="G35" s="73" t="s">
        <v>8</v>
      </c>
      <c r="H35" s="71">
        <v>13416.99</v>
      </c>
      <c r="I35" s="84">
        <f>SUM(H35:H35)</f>
        <v>13416.99</v>
      </c>
      <c r="J35" s="62"/>
    </row>
    <row r="36" spans="1:10" ht="19.5" customHeight="1">
      <c r="A36" s="313" t="s">
        <v>115</v>
      </c>
      <c r="B36" s="316">
        <v>16284.41</v>
      </c>
      <c r="C36" s="72" t="s">
        <v>106</v>
      </c>
      <c r="D36" s="74" t="s">
        <v>9</v>
      </c>
      <c r="E36" s="74" t="s">
        <v>10</v>
      </c>
      <c r="F36" s="74" t="s">
        <v>81</v>
      </c>
      <c r="G36" s="74"/>
      <c r="H36" s="75">
        <v>3000</v>
      </c>
      <c r="I36" s="323">
        <f>SUM(H36:H40)</f>
        <v>16284.41</v>
      </c>
      <c r="J36" s="62"/>
    </row>
    <row r="37" spans="1:10" ht="19.5" customHeight="1">
      <c r="A37" s="314"/>
      <c r="B37" s="317"/>
      <c r="C37" s="77" t="s">
        <v>116</v>
      </c>
      <c r="D37" s="67" t="s">
        <v>33</v>
      </c>
      <c r="E37" s="67" t="s">
        <v>34</v>
      </c>
      <c r="F37" s="67" t="s">
        <v>81</v>
      </c>
      <c r="G37" s="95"/>
      <c r="H37" s="134">
        <f>2800+150+150</f>
        <v>3100</v>
      </c>
      <c r="I37" s="347"/>
      <c r="J37" s="62"/>
    </row>
    <row r="38" spans="1:10" ht="15" customHeight="1">
      <c r="A38" s="314"/>
      <c r="B38" s="317"/>
      <c r="C38" s="66" t="s">
        <v>117</v>
      </c>
      <c r="D38" s="67" t="s">
        <v>12</v>
      </c>
      <c r="E38" s="67" t="s">
        <v>13</v>
      </c>
      <c r="F38" s="67" t="s">
        <v>81</v>
      </c>
      <c r="G38" s="95"/>
      <c r="H38" s="134">
        <f>3719.41-150</f>
        <v>3569.41</v>
      </c>
      <c r="I38" s="347"/>
      <c r="J38" s="62"/>
    </row>
    <row r="39" spans="1:10" ht="27" customHeight="1">
      <c r="A39" s="314"/>
      <c r="B39" s="317"/>
      <c r="C39" s="66" t="s">
        <v>118</v>
      </c>
      <c r="D39" s="67" t="s">
        <v>12</v>
      </c>
      <c r="E39" s="67" t="s">
        <v>13</v>
      </c>
      <c r="F39" s="67" t="s">
        <v>81</v>
      </c>
      <c r="G39" s="67"/>
      <c r="H39" s="134">
        <f>4000-150</f>
        <v>3850</v>
      </c>
      <c r="I39" s="347"/>
      <c r="J39" s="62"/>
    </row>
    <row r="40" spans="1:10" ht="25.5" customHeight="1" thickBot="1">
      <c r="A40" s="333"/>
      <c r="B40" s="322"/>
      <c r="C40" s="80" t="s">
        <v>119</v>
      </c>
      <c r="D40" s="81" t="s">
        <v>16</v>
      </c>
      <c r="E40" s="81" t="s">
        <v>15</v>
      </c>
      <c r="F40" s="81" t="s">
        <v>96</v>
      </c>
      <c r="G40" s="81"/>
      <c r="H40" s="82">
        <v>2765</v>
      </c>
      <c r="I40" s="325"/>
      <c r="J40" s="62"/>
    </row>
    <row r="41" spans="1:10" ht="24.75" customHeight="1">
      <c r="A41" s="307" t="s">
        <v>120</v>
      </c>
      <c r="B41" s="309">
        <v>17461.34</v>
      </c>
      <c r="C41" s="72" t="s">
        <v>121</v>
      </c>
      <c r="D41" s="74" t="s">
        <v>12</v>
      </c>
      <c r="E41" s="74" t="s">
        <v>13</v>
      </c>
      <c r="F41" s="74" t="s">
        <v>81</v>
      </c>
      <c r="G41" s="74"/>
      <c r="H41" s="99">
        <f>2000+273</f>
        <v>2273</v>
      </c>
      <c r="I41" s="311">
        <f>SUM(H41:H47)</f>
        <v>17461.34</v>
      </c>
      <c r="J41" s="62"/>
    </row>
    <row r="42" spans="1:10" ht="15.75" customHeight="1">
      <c r="A42" s="308"/>
      <c r="B42" s="310"/>
      <c r="C42" s="66" t="s">
        <v>80</v>
      </c>
      <c r="D42" s="67" t="s">
        <v>9</v>
      </c>
      <c r="E42" s="67" t="s">
        <v>10</v>
      </c>
      <c r="F42" s="67" t="s">
        <v>81</v>
      </c>
      <c r="G42" s="67"/>
      <c r="H42" s="134">
        <f>2000-273</f>
        <v>1727</v>
      </c>
      <c r="I42" s="312"/>
      <c r="J42" s="62"/>
    </row>
    <row r="43" spans="1:10" ht="15.75" customHeight="1">
      <c r="A43" s="308"/>
      <c r="B43" s="310"/>
      <c r="C43" s="66" t="s">
        <v>122</v>
      </c>
      <c r="D43" s="67" t="s">
        <v>16</v>
      </c>
      <c r="E43" s="67" t="s">
        <v>15</v>
      </c>
      <c r="F43" s="67" t="s">
        <v>81</v>
      </c>
      <c r="G43" s="67"/>
      <c r="H43" s="134">
        <v>4700</v>
      </c>
      <c r="I43" s="312"/>
      <c r="J43" s="62"/>
    </row>
    <row r="44" spans="1:10" ht="24.75" customHeight="1">
      <c r="A44" s="308"/>
      <c r="B44" s="310"/>
      <c r="C44" s="66" t="s">
        <v>123</v>
      </c>
      <c r="D44" s="67" t="s">
        <v>67</v>
      </c>
      <c r="E44" s="67" t="s">
        <v>124</v>
      </c>
      <c r="F44" s="67" t="s">
        <v>81</v>
      </c>
      <c r="G44" s="67"/>
      <c r="H44" s="134">
        <v>1000</v>
      </c>
      <c r="I44" s="312"/>
      <c r="J44" s="62"/>
    </row>
    <row r="45" spans="1:10" ht="24" customHeight="1">
      <c r="A45" s="308"/>
      <c r="B45" s="310"/>
      <c r="C45" s="66" t="s">
        <v>125</v>
      </c>
      <c r="D45" s="67" t="s">
        <v>11</v>
      </c>
      <c r="E45" s="67" t="s">
        <v>37</v>
      </c>
      <c r="F45" s="67" t="s">
        <v>81</v>
      </c>
      <c r="G45" s="67"/>
      <c r="H45" s="68">
        <v>4000</v>
      </c>
      <c r="I45" s="312"/>
      <c r="J45" s="62"/>
    </row>
    <row r="46" spans="1:10" ht="15.75" customHeight="1">
      <c r="A46" s="308"/>
      <c r="B46" s="310"/>
      <c r="C46" s="66" t="s">
        <v>126</v>
      </c>
      <c r="D46" s="67" t="s">
        <v>16</v>
      </c>
      <c r="E46" s="67" t="s">
        <v>15</v>
      </c>
      <c r="F46" s="67" t="s">
        <v>79</v>
      </c>
      <c r="G46" s="67"/>
      <c r="H46" s="68">
        <v>3000</v>
      </c>
      <c r="I46" s="312"/>
      <c r="J46" s="62"/>
    </row>
    <row r="47" spans="1:10" ht="26.25" customHeight="1" thickBot="1">
      <c r="A47" s="345"/>
      <c r="B47" s="349"/>
      <c r="C47" s="80" t="s">
        <v>127</v>
      </c>
      <c r="D47" s="81" t="s">
        <v>128</v>
      </c>
      <c r="E47" s="81" t="s">
        <v>129</v>
      </c>
      <c r="F47" s="81" t="s">
        <v>81</v>
      </c>
      <c r="G47" s="81"/>
      <c r="H47" s="82">
        <v>761.34</v>
      </c>
      <c r="I47" s="332"/>
      <c r="J47" s="62"/>
    </row>
    <row r="48" spans="1:10" ht="32.25" customHeight="1" thickBot="1">
      <c r="A48" s="70" t="s">
        <v>130</v>
      </c>
      <c r="B48" s="83">
        <v>7104.37</v>
      </c>
      <c r="C48" s="72" t="s">
        <v>131</v>
      </c>
      <c r="D48" s="97" t="s">
        <v>12</v>
      </c>
      <c r="E48" s="97" t="s">
        <v>13</v>
      </c>
      <c r="F48" s="97"/>
      <c r="G48" s="97" t="s">
        <v>14</v>
      </c>
      <c r="H48" s="75">
        <v>7104.37</v>
      </c>
      <c r="I48" s="84">
        <f>SUM(H48:H48)</f>
        <v>7104.37</v>
      </c>
      <c r="J48" s="62"/>
    </row>
    <row r="49" spans="1:10" ht="18" customHeight="1">
      <c r="A49" s="313" t="s">
        <v>132</v>
      </c>
      <c r="B49" s="334">
        <v>8045.91</v>
      </c>
      <c r="C49" s="98" t="s">
        <v>133</v>
      </c>
      <c r="D49" s="74" t="s">
        <v>9</v>
      </c>
      <c r="E49" s="74" t="s">
        <v>10</v>
      </c>
      <c r="F49" s="74" t="s">
        <v>81</v>
      </c>
      <c r="G49" s="74"/>
      <c r="H49" s="75">
        <f>3000-2135</f>
        <v>865</v>
      </c>
      <c r="I49" s="336">
        <f>H49+H50</f>
        <v>8045.91</v>
      </c>
      <c r="J49" s="62"/>
    </row>
    <row r="50" spans="1:10" ht="19.5" customHeight="1" thickBot="1">
      <c r="A50" s="333"/>
      <c r="B50" s="335"/>
      <c r="C50" s="151" t="s">
        <v>134</v>
      </c>
      <c r="D50" s="81" t="s">
        <v>9</v>
      </c>
      <c r="E50" s="81" t="s">
        <v>10</v>
      </c>
      <c r="F50" s="81" t="s">
        <v>79</v>
      </c>
      <c r="G50" s="88"/>
      <c r="H50" s="82">
        <f>5045.91+2135</f>
        <v>7180.91</v>
      </c>
      <c r="I50" s="337"/>
      <c r="J50" s="62"/>
    </row>
    <row r="51" spans="1:10" ht="13.5" customHeight="1">
      <c r="A51" s="313" t="s">
        <v>135</v>
      </c>
      <c r="B51" s="316">
        <v>16027.63</v>
      </c>
      <c r="C51" s="98" t="s">
        <v>90</v>
      </c>
      <c r="D51" s="69" t="s">
        <v>16</v>
      </c>
      <c r="E51" s="69" t="s">
        <v>15</v>
      </c>
      <c r="F51" s="89" t="s">
        <v>81</v>
      </c>
      <c r="G51" s="89"/>
      <c r="H51" s="99">
        <v>5000</v>
      </c>
      <c r="I51" s="336">
        <f>SUM(H51:H56)</f>
        <v>16027.630000000001</v>
      </c>
      <c r="J51" s="62"/>
    </row>
    <row r="52" spans="1:10" ht="13.5" customHeight="1">
      <c r="A52" s="319"/>
      <c r="B52" s="320"/>
      <c r="C52" s="66" t="s">
        <v>133</v>
      </c>
      <c r="D52" s="67" t="s">
        <v>9</v>
      </c>
      <c r="E52" s="67" t="s">
        <v>10</v>
      </c>
      <c r="F52" s="67" t="s">
        <v>81</v>
      </c>
      <c r="G52" s="100"/>
      <c r="H52" s="101">
        <v>1800</v>
      </c>
      <c r="I52" s="338"/>
      <c r="J52" s="62"/>
    </row>
    <row r="53" spans="1:10" ht="27" customHeight="1">
      <c r="A53" s="319"/>
      <c r="B53" s="320"/>
      <c r="C53" s="102" t="s">
        <v>136</v>
      </c>
      <c r="D53" s="69" t="s">
        <v>12</v>
      </c>
      <c r="E53" s="69" t="s">
        <v>13</v>
      </c>
      <c r="F53" s="100" t="s">
        <v>81</v>
      </c>
      <c r="G53" s="100"/>
      <c r="H53" s="101">
        <v>2000</v>
      </c>
      <c r="I53" s="338"/>
      <c r="J53" s="62"/>
    </row>
    <row r="54" spans="1:10" ht="26.25" customHeight="1">
      <c r="A54" s="319"/>
      <c r="B54" s="320"/>
      <c r="C54" s="102" t="s">
        <v>137</v>
      </c>
      <c r="D54" s="69" t="s">
        <v>67</v>
      </c>
      <c r="E54" s="69" t="s">
        <v>124</v>
      </c>
      <c r="F54" s="100" t="s">
        <v>79</v>
      </c>
      <c r="G54" s="100"/>
      <c r="H54" s="101">
        <v>2000</v>
      </c>
      <c r="I54" s="338"/>
      <c r="J54" s="62"/>
    </row>
    <row r="55" spans="1:10" ht="15.75" customHeight="1">
      <c r="A55" s="314"/>
      <c r="B55" s="317"/>
      <c r="C55" s="66" t="s">
        <v>138</v>
      </c>
      <c r="D55" s="67" t="s">
        <v>11</v>
      </c>
      <c r="E55" s="67" t="s">
        <v>37</v>
      </c>
      <c r="F55" s="67" t="s">
        <v>79</v>
      </c>
      <c r="G55" s="67"/>
      <c r="H55" s="68">
        <v>2000</v>
      </c>
      <c r="I55" s="339"/>
      <c r="J55" s="62"/>
    </row>
    <row r="56" spans="1:10" ht="15.75" customHeight="1" thickBot="1">
      <c r="A56" s="315"/>
      <c r="B56" s="318"/>
      <c r="C56" s="93" t="s">
        <v>93</v>
      </c>
      <c r="D56" s="69" t="s">
        <v>16</v>
      </c>
      <c r="E56" s="69" t="s">
        <v>15</v>
      </c>
      <c r="F56" s="69" t="s">
        <v>79</v>
      </c>
      <c r="G56" s="69"/>
      <c r="H56" s="92">
        <v>3227.63</v>
      </c>
      <c r="I56" s="340"/>
      <c r="J56" s="62"/>
    </row>
    <row r="57" spans="1:10" ht="19.5" customHeight="1">
      <c r="A57" s="313" t="s">
        <v>139</v>
      </c>
      <c r="B57" s="316">
        <v>16819.38</v>
      </c>
      <c r="C57" s="72" t="s">
        <v>93</v>
      </c>
      <c r="D57" s="74" t="s">
        <v>16</v>
      </c>
      <c r="E57" s="74" t="s">
        <v>15</v>
      </c>
      <c r="F57" s="74" t="s">
        <v>79</v>
      </c>
      <c r="G57" s="74"/>
      <c r="H57" s="75">
        <v>12819.38</v>
      </c>
      <c r="I57" s="323">
        <f>SUM(H57:H59)</f>
        <v>16819.379999999997</v>
      </c>
      <c r="J57" s="62"/>
    </row>
    <row r="58" spans="1:10" ht="17.25" customHeight="1">
      <c r="A58" s="314"/>
      <c r="B58" s="317"/>
      <c r="C58" s="66" t="s">
        <v>140</v>
      </c>
      <c r="D58" s="67" t="s">
        <v>33</v>
      </c>
      <c r="E58" s="67" t="s">
        <v>141</v>
      </c>
      <c r="F58" s="95" t="s">
        <v>81</v>
      </c>
      <c r="G58" s="67"/>
      <c r="H58" s="68">
        <v>1000</v>
      </c>
      <c r="I58" s="347"/>
      <c r="J58" s="62"/>
    </row>
    <row r="59" spans="1:10" ht="28.5" customHeight="1" thickBot="1">
      <c r="A59" s="315"/>
      <c r="B59" s="318"/>
      <c r="C59" s="93" t="s">
        <v>142</v>
      </c>
      <c r="D59" s="69" t="s">
        <v>12</v>
      </c>
      <c r="E59" s="69" t="s">
        <v>13</v>
      </c>
      <c r="F59" s="69" t="s">
        <v>81</v>
      </c>
      <c r="G59" s="69"/>
      <c r="H59" s="92">
        <v>3000</v>
      </c>
      <c r="I59" s="348"/>
      <c r="J59" s="62"/>
    </row>
    <row r="60" spans="1:10" ht="21" customHeight="1">
      <c r="A60" s="313" t="s">
        <v>143</v>
      </c>
      <c r="B60" s="316">
        <v>20628.35</v>
      </c>
      <c r="C60" s="72" t="s">
        <v>39</v>
      </c>
      <c r="D60" s="74" t="s">
        <v>16</v>
      </c>
      <c r="E60" s="74" t="s">
        <v>15</v>
      </c>
      <c r="F60" s="74"/>
      <c r="G60" s="74" t="s">
        <v>14</v>
      </c>
      <c r="H60" s="75">
        <v>6500</v>
      </c>
      <c r="I60" s="323">
        <f>SUM(H60:H64)</f>
        <v>20628.35</v>
      </c>
      <c r="J60" s="62"/>
    </row>
    <row r="61" spans="1:10" ht="21" customHeight="1">
      <c r="A61" s="308"/>
      <c r="B61" s="321"/>
      <c r="C61" s="86" t="s">
        <v>144</v>
      </c>
      <c r="D61" s="87" t="s">
        <v>33</v>
      </c>
      <c r="E61" s="87" t="s">
        <v>34</v>
      </c>
      <c r="F61" s="87" t="s">
        <v>81</v>
      </c>
      <c r="G61" s="87"/>
      <c r="H61" s="133">
        <f>5700+120</f>
        <v>5820</v>
      </c>
      <c r="I61" s="324"/>
      <c r="J61" s="62"/>
    </row>
    <row r="62" spans="1:10" ht="17.25" customHeight="1">
      <c r="A62" s="308"/>
      <c r="B62" s="321"/>
      <c r="C62" s="66" t="s">
        <v>133</v>
      </c>
      <c r="D62" s="67" t="s">
        <v>9</v>
      </c>
      <c r="E62" s="67" t="s">
        <v>10</v>
      </c>
      <c r="F62" s="67" t="s">
        <v>81</v>
      </c>
      <c r="G62" s="67"/>
      <c r="H62" s="134">
        <v>900</v>
      </c>
      <c r="I62" s="324"/>
      <c r="J62" s="62"/>
    </row>
    <row r="63" spans="1:10" ht="18" customHeight="1">
      <c r="A63" s="308"/>
      <c r="B63" s="321"/>
      <c r="C63" s="93" t="s">
        <v>98</v>
      </c>
      <c r="D63" s="69" t="s">
        <v>16</v>
      </c>
      <c r="E63" s="69" t="s">
        <v>15</v>
      </c>
      <c r="F63" s="69" t="s">
        <v>81</v>
      </c>
      <c r="G63" s="67"/>
      <c r="H63" s="134">
        <v>2528.35</v>
      </c>
      <c r="I63" s="324"/>
      <c r="J63" s="62"/>
    </row>
    <row r="64" spans="1:10" ht="18" customHeight="1" thickBot="1">
      <c r="A64" s="333"/>
      <c r="B64" s="322"/>
      <c r="C64" s="103" t="s">
        <v>145</v>
      </c>
      <c r="D64" s="81" t="s">
        <v>16</v>
      </c>
      <c r="E64" s="81" t="s">
        <v>15</v>
      </c>
      <c r="F64" s="81"/>
      <c r="G64" s="81" t="s">
        <v>14</v>
      </c>
      <c r="H64" s="135">
        <f>5000-120</f>
        <v>4880</v>
      </c>
      <c r="I64" s="325"/>
      <c r="J64" s="62"/>
    </row>
    <row r="65" spans="1:10" ht="24" customHeight="1" thickBot="1">
      <c r="A65" s="70" t="s">
        <v>146</v>
      </c>
      <c r="B65" s="85">
        <v>21398.7</v>
      </c>
      <c r="C65" s="80" t="s">
        <v>147</v>
      </c>
      <c r="D65" s="104" t="s">
        <v>16</v>
      </c>
      <c r="E65" s="104" t="s">
        <v>15</v>
      </c>
      <c r="F65" s="104" t="s">
        <v>79</v>
      </c>
      <c r="G65" s="81"/>
      <c r="H65" s="82">
        <v>21398.7</v>
      </c>
      <c r="I65" s="96">
        <f>H65</f>
        <v>21398.7</v>
      </c>
      <c r="J65" s="62"/>
    </row>
    <row r="66" spans="1:10" ht="20.25" customHeight="1">
      <c r="A66" s="307" t="s">
        <v>148</v>
      </c>
      <c r="B66" s="342">
        <v>12689.43</v>
      </c>
      <c r="C66" s="72" t="s">
        <v>133</v>
      </c>
      <c r="D66" s="74" t="s">
        <v>9</v>
      </c>
      <c r="E66" s="74" t="s">
        <v>10</v>
      </c>
      <c r="F66" s="74" t="s">
        <v>81</v>
      </c>
      <c r="G66" s="74"/>
      <c r="H66" s="75">
        <v>2000</v>
      </c>
      <c r="I66" s="326">
        <f>SUM(H66:H70)</f>
        <v>12689.43</v>
      </c>
      <c r="J66" s="62"/>
    </row>
    <row r="67" spans="1:10" ht="18" customHeight="1">
      <c r="A67" s="308"/>
      <c r="B67" s="321"/>
      <c r="C67" s="66" t="s">
        <v>149</v>
      </c>
      <c r="D67" s="67" t="s">
        <v>16</v>
      </c>
      <c r="E67" s="67" t="s">
        <v>150</v>
      </c>
      <c r="F67" s="67" t="s">
        <v>81</v>
      </c>
      <c r="G67" s="67"/>
      <c r="H67" s="68">
        <v>689.43</v>
      </c>
      <c r="I67" s="324"/>
      <c r="J67" s="62"/>
    </row>
    <row r="68" spans="1:10" ht="30.75" customHeight="1">
      <c r="A68" s="308"/>
      <c r="B68" s="321"/>
      <c r="C68" s="93" t="s">
        <v>151</v>
      </c>
      <c r="D68" s="69" t="s">
        <v>16</v>
      </c>
      <c r="E68" s="69" t="s">
        <v>15</v>
      </c>
      <c r="F68" s="69" t="s">
        <v>81</v>
      </c>
      <c r="G68" s="69"/>
      <c r="H68" s="92">
        <v>8000</v>
      </c>
      <c r="I68" s="324"/>
      <c r="J68" s="62"/>
    </row>
    <row r="69" spans="1:10" ht="25.5" customHeight="1">
      <c r="A69" s="308"/>
      <c r="B69" s="321"/>
      <c r="C69" s="93" t="s">
        <v>152</v>
      </c>
      <c r="D69" s="69" t="s">
        <v>12</v>
      </c>
      <c r="E69" s="69" t="s">
        <v>13</v>
      </c>
      <c r="F69" s="69" t="s">
        <v>96</v>
      </c>
      <c r="G69" s="69"/>
      <c r="H69" s="92">
        <v>1000</v>
      </c>
      <c r="I69" s="324"/>
      <c r="J69" s="62"/>
    </row>
    <row r="70" spans="1:10" ht="18" customHeight="1" thickBot="1">
      <c r="A70" s="345"/>
      <c r="B70" s="346"/>
      <c r="C70" s="80" t="s">
        <v>153</v>
      </c>
      <c r="D70" s="81" t="s">
        <v>12</v>
      </c>
      <c r="E70" s="81" t="s">
        <v>13</v>
      </c>
      <c r="F70" s="81" t="s">
        <v>81</v>
      </c>
      <c r="G70" s="81"/>
      <c r="H70" s="82">
        <v>1000</v>
      </c>
      <c r="I70" s="327"/>
      <c r="J70" s="62"/>
    </row>
    <row r="71" spans="1:10" ht="20.25" customHeight="1">
      <c r="A71" s="307" t="s">
        <v>154</v>
      </c>
      <c r="B71" s="328">
        <v>8195.7</v>
      </c>
      <c r="C71" s="77" t="s">
        <v>133</v>
      </c>
      <c r="D71" s="78" t="s">
        <v>9</v>
      </c>
      <c r="E71" s="78" t="s">
        <v>10</v>
      </c>
      <c r="F71" s="78" t="s">
        <v>81</v>
      </c>
      <c r="G71" s="74"/>
      <c r="H71" s="99">
        <f>3000-560</f>
        <v>2440</v>
      </c>
      <c r="I71" s="330">
        <f>SUM(H71:H75)</f>
        <v>8195.7</v>
      </c>
      <c r="J71" s="62"/>
    </row>
    <row r="72" spans="1:10" ht="17.25" customHeight="1">
      <c r="A72" s="308"/>
      <c r="B72" s="329"/>
      <c r="C72" s="66" t="s">
        <v>155</v>
      </c>
      <c r="D72" s="67" t="s">
        <v>33</v>
      </c>
      <c r="E72" s="67" t="s">
        <v>141</v>
      </c>
      <c r="F72" s="67" t="s">
        <v>81</v>
      </c>
      <c r="G72" s="67"/>
      <c r="H72" s="134">
        <f>300+200</f>
        <v>500</v>
      </c>
      <c r="I72" s="331"/>
      <c r="J72" s="62"/>
    </row>
    <row r="73" spans="1:10" ht="20.25" customHeight="1">
      <c r="A73" s="308"/>
      <c r="B73" s="329"/>
      <c r="C73" s="66" t="s">
        <v>156</v>
      </c>
      <c r="D73" s="67" t="s">
        <v>33</v>
      </c>
      <c r="E73" s="67" t="s">
        <v>141</v>
      </c>
      <c r="F73" s="67" t="s">
        <v>96</v>
      </c>
      <c r="G73" s="67"/>
      <c r="H73" s="134">
        <v>1500</v>
      </c>
      <c r="I73" s="331"/>
      <c r="J73" s="62"/>
    </row>
    <row r="74" spans="1:10" ht="20.25" customHeight="1">
      <c r="A74" s="308"/>
      <c r="B74" s="329"/>
      <c r="C74" s="93" t="s">
        <v>157</v>
      </c>
      <c r="D74" s="69" t="s">
        <v>12</v>
      </c>
      <c r="E74" s="69" t="s">
        <v>13</v>
      </c>
      <c r="F74" s="69" t="s">
        <v>81</v>
      </c>
      <c r="G74" s="67"/>
      <c r="H74" s="134">
        <v>400</v>
      </c>
      <c r="I74" s="331"/>
      <c r="J74" s="62"/>
    </row>
    <row r="75" spans="1:10" ht="16.5" customHeight="1" thickBot="1">
      <c r="A75" s="308"/>
      <c r="B75" s="329"/>
      <c r="C75" s="80" t="s">
        <v>158</v>
      </c>
      <c r="D75" s="81" t="s">
        <v>16</v>
      </c>
      <c r="E75" s="81" t="s">
        <v>15</v>
      </c>
      <c r="F75" s="81" t="s">
        <v>79</v>
      </c>
      <c r="G75" s="67"/>
      <c r="H75" s="134">
        <f>2995.7+360</f>
        <v>3355.7</v>
      </c>
      <c r="I75" s="331"/>
      <c r="J75" s="62"/>
    </row>
    <row r="76" spans="1:10" ht="17.25" customHeight="1">
      <c r="A76" s="307" t="s">
        <v>159</v>
      </c>
      <c r="B76" s="309">
        <v>11277.12</v>
      </c>
      <c r="C76" s="77" t="s">
        <v>61</v>
      </c>
      <c r="D76" s="78" t="s">
        <v>16</v>
      </c>
      <c r="E76" s="78" t="s">
        <v>15</v>
      </c>
      <c r="F76" s="78"/>
      <c r="G76" s="74" t="s">
        <v>14</v>
      </c>
      <c r="H76" s="75">
        <v>7000</v>
      </c>
      <c r="I76" s="311">
        <f>SUM(H76:H78)</f>
        <v>11277.119999999999</v>
      </c>
      <c r="J76" s="62"/>
    </row>
    <row r="77" spans="1:10" ht="15" customHeight="1">
      <c r="A77" s="308"/>
      <c r="B77" s="310"/>
      <c r="C77" s="77" t="s">
        <v>160</v>
      </c>
      <c r="D77" s="78" t="s">
        <v>12</v>
      </c>
      <c r="E77" s="78" t="s">
        <v>13</v>
      </c>
      <c r="F77" s="78" t="s">
        <v>81</v>
      </c>
      <c r="G77" s="78"/>
      <c r="H77" s="79">
        <v>1477.12</v>
      </c>
      <c r="I77" s="312"/>
      <c r="J77" s="62"/>
    </row>
    <row r="78" spans="1:10" ht="15" customHeight="1" thickBot="1">
      <c r="A78" s="308"/>
      <c r="B78" s="310"/>
      <c r="C78" s="77" t="s">
        <v>161</v>
      </c>
      <c r="D78" s="78" t="s">
        <v>33</v>
      </c>
      <c r="E78" s="78" t="s">
        <v>141</v>
      </c>
      <c r="F78" s="78" t="s">
        <v>81</v>
      </c>
      <c r="G78" s="78"/>
      <c r="H78" s="79">
        <v>2800</v>
      </c>
      <c r="I78" s="312"/>
      <c r="J78" s="62"/>
    </row>
    <row r="79" spans="1:10" ht="19.5" customHeight="1">
      <c r="A79" s="307" t="s">
        <v>162</v>
      </c>
      <c r="B79" s="342">
        <v>10998.93</v>
      </c>
      <c r="C79" s="72" t="s">
        <v>163</v>
      </c>
      <c r="D79" s="74" t="s">
        <v>9</v>
      </c>
      <c r="E79" s="74" t="s">
        <v>10</v>
      </c>
      <c r="F79" s="74"/>
      <c r="G79" s="74" t="s">
        <v>8</v>
      </c>
      <c r="H79" s="75">
        <v>6000</v>
      </c>
      <c r="I79" s="326">
        <f>SUM(H79:H81)</f>
        <v>10998.93</v>
      </c>
      <c r="J79" s="62"/>
    </row>
    <row r="80" spans="1:10" ht="19.5" customHeight="1">
      <c r="A80" s="308"/>
      <c r="B80" s="321"/>
      <c r="C80" s="66" t="s">
        <v>164</v>
      </c>
      <c r="D80" s="67" t="s">
        <v>16</v>
      </c>
      <c r="E80" s="67" t="s">
        <v>15</v>
      </c>
      <c r="F80" s="67" t="s">
        <v>79</v>
      </c>
      <c r="G80" s="67"/>
      <c r="H80" s="68">
        <v>1000</v>
      </c>
      <c r="I80" s="324"/>
      <c r="J80" s="62"/>
    </row>
    <row r="81" spans="1:10" ht="19.5" customHeight="1" thickBot="1">
      <c r="A81" s="341"/>
      <c r="B81" s="343"/>
      <c r="C81" s="105" t="s">
        <v>165</v>
      </c>
      <c r="D81" s="106" t="s">
        <v>16</v>
      </c>
      <c r="E81" s="106" t="s">
        <v>15</v>
      </c>
      <c r="F81" s="106" t="s">
        <v>81</v>
      </c>
      <c r="G81" s="106"/>
      <c r="H81" s="107">
        <v>3998.93</v>
      </c>
      <c r="I81" s="344"/>
      <c r="J81" s="62"/>
    </row>
    <row r="82" spans="1:10" ht="19.5" customHeight="1" thickBot="1" thickTop="1">
      <c r="A82" s="108" t="s">
        <v>2</v>
      </c>
      <c r="B82" s="109">
        <f>SUM(B6:B80)</f>
        <v>295366.29000000004</v>
      </c>
      <c r="C82" s="110"/>
      <c r="D82" s="111"/>
      <c r="E82" s="111"/>
      <c r="F82" s="112">
        <f>SUM(H6:H8)+SUM(H10:H11)+SUM(H13:H14)+SUM(H16:H21)+SUM(H24:H28)+SUM(H31:H34)+SUM(H36:H47)+SUM(H49:H59)+SUM(H61:H63)+SUM(H65:H75)+SUM(H77:H81)-H79</f>
        <v>201400.70999999996</v>
      </c>
      <c r="G82" s="113">
        <f>H9+H12+H15+H22+H23+H29+H30+H35+H48+H60+H64+H76+H79</f>
        <v>93965.57999999999</v>
      </c>
      <c r="H82" s="114"/>
      <c r="I82" s="115">
        <f>SUM(I6:I80)</f>
        <v>295366.29000000004</v>
      </c>
      <c r="J82" s="62"/>
    </row>
    <row r="83" spans="2:9" ht="19.5" customHeight="1" thickTop="1">
      <c r="B83" s="62"/>
      <c r="C83" s="62"/>
      <c r="D83" s="62"/>
      <c r="E83" s="62"/>
      <c r="F83" s="62"/>
      <c r="G83" s="62"/>
      <c r="H83" s="62"/>
      <c r="I83" s="62"/>
    </row>
    <row r="84" spans="3:8" ht="19.5" customHeight="1">
      <c r="C84" s="56">
        <f>B82-I82</f>
        <v>0</v>
      </c>
      <c r="F84" s="62"/>
      <c r="G84" s="116"/>
      <c r="H84" s="62"/>
    </row>
    <row r="85" ht="19.5" customHeight="1">
      <c r="G85" s="62"/>
    </row>
  </sheetData>
  <sheetProtection/>
  <mergeCells count="60">
    <mergeCell ref="D2:I2"/>
    <mergeCell ref="A3:I3"/>
    <mergeCell ref="A6:A8"/>
    <mergeCell ref="B6:B8"/>
    <mergeCell ref="I6:I8"/>
    <mergeCell ref="A9:A10"/>
    <mergeCell ref="B9:B10"/>
    <mergeCell ref="I9:I10"/>
    <mergeCell ref="A11:A13"/>
    <mergeCell ref="B11:B13"/>
    <mergeCell ref="I11:I13"/>
    <mergeCell ref="A14:A15"/>
    <mergeCell ref="B14:B15"/>
    <mergeCell ref="I14:I15"/>
    <mergeCell ref="A16:A17"/>
    <mergeCell ref="B16:B17"/>
    <mergeCell ref="I16:I17"/>
    <mergeCell ref="A18:A22"/>
    <mergeCell ref="B18:B22"/>
    <mergeCell ref="I18:I22"/>
    <mergeCell ref="B41:B47"/>
    <mergeCell ref="A23:A26"/>
    <mergeCell ref="B23:B26"/>
    <mergeCell ref="I23:I26"/>
    <mergeCell ref="A27:A29"/>
    <mergeCell ref="B27:B29"/>
    <mergeCell ref="I27:I29"/>
    <mergeCell ref="A31:A34"/>
    <mergeCell ref="B31:B34"/>
    <mergeCell ref="I31:I34"/>
    <mergeCell ref="A36:A40"/>
    <mergeCell ref="B36:B40"/>
    <mergeCell ref="I36:I40"/>
    <mergeCell ref="A79:A81"/>
    <mergeCell ref="B79:B81"/>
    <mergeCell ref="I79:I81"/>
    <mergeCell ref="A66:A70"/>
    <mergeCell ref="B66:B70"/>
    <mergeCell ref="I57:I59"/>
    <mergeCell ref="A60:A64"/>
    <mergeCell ref="I66:I70"/>
    <mergeCell ref="A71:A75"/>
    <mergeCell ref="B71:B75"/>
    <mergeCell ref="I71:I75"/>
    <mergeCell ref="I41:I47"/>
    <mergeCell ref="A49:A50"/>
    <mergeCell ref="B49:B50"/>
    <mergeCell ref="I49:I50"/>
    <mergeCell ref="I51:I56"/>
    <mergeCell ref="A41:A47"/>
    <mergeCell ref="C1:I1"/>
    <mergeCell ref="A76:A78"/>
    <mergeCell ref="B76:B78"/>
    <mergeCell ref="I76:I78"/>
    <mergeCell ref="A57:A59"/>
    <mergeCell ref="B57:B59"/>
    <mergeCell ref="A51:A56"/>
    <mergeCell ref="B51:B56"/>
    <mergeCell ref="B60:B64"/>
    <mergeCell ref="I60:I6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6.00390625" style="0" customWidth="1"/>
    <col min="3" max="3" width="6.7109375" style="0" customWidth="1"/>
    <col min="4" max="4" width="45.7109375" style="0" customWidth="1"/>
    <col min="5" max="6" width="12.28125" style="0" customWidth="1"/>
  </cols>
  <sheetData>
    <row r="1" spans="4:6" ht="12.75">
      <c r="D1" s="366" t="s">
        <v>491</v>
      </c>
      <c r="E1" s="366"/>
      <c r="F1" s="366"/>
    </row>
    <row r="2" spans="3:6" ht="32.25" customHeight="1">
      <c r="C2" s="372" t="s">
        <v>468</v>
      </c>
      <c r="D2" s="372"/>
      <c r="E2" s="372"/>
      <c r="F2" s="188"/>
    </row>
    <row r="3" ht="12.75">
      <c r="D3" s="189"/>
    </row>
    <row r="4" spans="1:6" ht="15.75">
      <c r="A4" s="373" t="s">
        <v>446</v>
      </c>
      <c r="B4" s="373"/>
      <c r="C4" s="373"/>
      <c r="D4" s="373"/>
      <c r="E4" s="373"/>
      <c r="F4" s="373"/>
    </row>
    <row r="5" spans="1:6" ht="15.75">
      <c r="A5" s="373" t="s">
        <v>447</v>
      </c>
      <c r="B5" s="373"/>
      <c r="C5" s="373"/>
      <c r="D5" s="373"/>
      <c r="E5" s="373"/>
      <c r="F5" s="373"/>
    </row>
    <row r="6" spans="1:6" ht="15.75">
      <c r="A6" s="363" t="s">
        <v>464</v>
      </c>
      <c r="B6" s="363"/>
      <c r="C6" s="363"/>
      <c r="D6" s="363"/>
      <c r="E6" s="363"/>
      <c r="F6" s="363"/>
    </row>
    <row r="7" spans="4:6" ht="13.5" thickBot="1">
      <c r="D7" s="189"/>
      <c r="F7" s="189" t="s">
        <v>448</v>
      </c>
    </row>
    <row r="8" spans="1:6" ht="24.75" customHeight="1" thickBot="1" thickTop="1">
      <c r="A8" s="190" t="s">
        <v>449</v>
      </c>
      <c r="B8" s="191" t="s">
        <v>450</v>
      </c>
      <c r="C8" s="191" t="s">
        <v>18</v>
      </c>
      <c r="D8" s="191" t="s">
        <v>451</v>
      </c>
      <c r="E8" s="191" t="s">
        <v>3</v>
      </c>
      <c r="F8" s="192" t="s">
        <v>4</v>
      </c>
    </row>
    <row r="9" spans="1:6" ht="19.5" customHeight="1" thickTop="1">
      <c r="A9" s="193"/>
      <c r="B9" s="194"/>
      <c r="C9" s="194"/>
      <c r="D9" s="195" t="s">
        <v>452</v>
      </c>
      <c r="E9" s="196">
        <v>0</v>
      </c>
      <c r="F9" s="197"/>
    </row>
    <row r="10" spans="1:6" ht="19.5" customHeight="1">
      <c r="A10" s="198"/>
      <c r="B10" s="199"/>
      <c r="C10" s="199"/>
      <c r="D10" s="200" t="s">
        <v>3</v>
      </c>
      <c r="E10" s="201">
        <f>SUM(E11)</f>
        <v>194500</v>
      </c>
      <c r="F10" s="202"/>
    </row>
    <row r="11" spans="1:6" ht="19.5" customHeight="1">
      <c r="A11" s="203" t="s">
        <v>67</v>
      </c>
      <c r="B11" s="204"/>
      <c r="C11" s="204"/>
      <c r="D11" s="200" t="s">
        <v>340</v>
      </c>
      <c r="E11" s="205">
        <f>SUM(E12)</f>
        <v>194500</v>
      </c>
      <c r="F11" s="202"/>
    </row>
    <row r="12" spans="1:6" ht="19.5" customHeight="1">
      <c r="A12" s="206" t="s">
        <v>67</v>
      </c>
      <c r="B12" s="207" t="s">
        <v>124</v>
      </c>
      <c r="C12" s="207"/>
      <c r="D12" s="208" t="s">
        <v>342</v>
      </c>
      <c r="E12" s="205">
        <f>SUM(E13)</f>
        <v>194500</v>
      </c>
      <c r="F12" s="202"/>
    </row>
    <row r="13" spans="1:6" ht="19.5" customHeight="1">
      <c r="A13" s="206" t="s">
        <v>67</v>
      </c>
      <c r="B13" s="207" t="s">
        <v>124</v>
      </c>
      <c r="C13" s="204" t="s">
        <v>209</v>
      </c>
      <c r="D13" s="209" t="s">
        <v>453</v>
      </c>
      <c r="E13" s="210">
        <f>6000+4500+4500+7500+4000+168000</f>
        <v>194500</v>
      </c>
      <c r="F13" s="202"/>
    </row>
    <row r="14" spans="1:6" ht="19.5" customHeight="1">
      <c r="A14" s="206"/>
      <c r="B14" s="207"/>
      <c r="C14" s="204"/>
      <c r="D14" s="200" t="s">
        <v>35</v>
      </c>
      <c r="E14" s="201">
        <f>E10+E9</f>
        <v>194500</v>
      </c>
      <c r="F14" s="202"/>
    </row>
    <row r="15" spans="1:6" ht="19.5" customHeight="1">
      <c r="A15" s="206"/>
      <c r="B15" s="207"/>
      <c r="C15" s="204"/>
      <c r="D15" s="200" t="s">
        <v>4</v>
      </c>
      <c r="E15" s="205"/>
      <c r="F15" s="211">
        <f>F16</f>
        <v>194500</v>
      </c>
    </row>
    <row r="16" spans="1:6" ht="19.5" customHeight="1">
      <c r="A16" s="203" t="s">
        <v>67</v>
      </c>
      <c r="B16" s="204"/>
      <c r="C16" s="204"/>
      <c r="D16" s="200" t="s">
        <v>340</v>
      </c>
      <c r="E16" s="205"/>
      <c r="F16" s="202">
        <f>F17</f>
        <v>194500</v>
      </c>
    </row>
    <row r="17" spans="1:6" ht="19.5" customHeight="1">
      <c r="A17" s="206" t="s">
        <v>67</v>
      </c>
      <c r="B17" s="207" t="s">
        <v>124</v>
      </c>
      <c r="C17" s="204"/>
      <c r="D17" s="208" t="s">
        <v>342</v>
      </c>
      <c r="E17" s="205"/>
      <c r="F17" s="202">
        <f>SUM(F18:F23)</f>
        <v>194500</v>
      </c>
    </row>
    <row r="18" spans="1:6" ht="19.5" customHeight="1">
      <c r="A18" s="206" t="s">
        <v>67</v>
      </c>
      <c r="B18" s="207" t="s">
        <v>124</v>
      </c>
      <c r="C18" s="204" t="s">
        <v>168</v>
      </c>
      <c r="D18" s="241" t="s">
        <v>189</v>
      </c>
      <c r="E18" s="205"/>
      <c r="F18" s="202">
        <v>10000</v>
      </c>
    </row>
    <row r="19" spans="1:6" ht="19.5" customHeight="1">
      <c r="A19" s="206" t="s">
        <v>67</v>
      </c>
      <c r="B19" s="207" t="s">
        <v>124</v>
      </c>
      <c r="C19" s="204" t="s">
        <v>169</v>
      </c>
      <c r="D19" s="241" t="s">
        <v>466</v>
      </c>
      <c r="E19" s="205"/>
      <c r="F19" s="202">
        <v>2000</v>
      </c>
    </row>
    <row r="20" spans="1:6" ht="19.5" customHeight="1">
      <c r="A20" s="206" t="s">
        <v>67</v>
      </c>
      <c r="B20" s="207" t="s">
        <v>124</v>
      </c>
      <c r="C20" s="204" t="s">
        <v>465</v>
      </c>
      <c r="D20" s="241" t="s">
        <v>467</v>
      </c>
      <c r="E20" s="205"/>
      <c r="F20" s="202">
        <v>500</v>
      </c>
    </row>
    <row r="21" spans="1:6" ht="19.5" customHeight="1">
      <c r="A21" s="206" t="s">
        <v>67</v>
      </c>
      <c r="B21" s="207" t="s">
        <v>124</v>
      </c>
      <c r="C21" s="204" t="s">
        <v>81</v>
      </c>
      <c r="D21" s="212" t="s">
        <v>183</v>
      </c>
      <c r="E21" s="205"/>
      <c r="F21" s="202">
        <f>5500+3500+3500+6000+3500+20000</f>
        <v>42000</v>
      </c>
    </row>
    <row r="22" spans="1:6" ht="19.5" customHeight="1">
      <c r="A22" s="206" t="s">
        <v>67</v>
      </c>
      <c r="B22" s="207" t="s">
        <v>124</v>
      </c>
      <c r="C22" s="204" t="s">
        <v>454</v>
      </c>
      <c r="D22" s="212" t="s">
        <v>455</v>
      </c>
      <c r="E22" s="205"/>
      <c r="F22" s="202">
        <v>130000</v>
      </c>
    </row>
    <row r="23" spans="1:6" ht="19.5" customHeight="1">
      <c r="A23" s="206" t="s">
        <v>67</v>
      </c>
      <c r="B23" s="207" t="s">
        <v>124</v>
      </c>
      <c r="C23" s="204" t="s">
        <v>96</v>
      </c>
      <c r="D23" s="213" t="s">
        <v>327</v>
      </c>
      <c r="E23" s="205"/>
      <c r="F23" s="202">
        <f>500+1000+1000+1500+500+5500</f>
        <v>10000</v>
      </c>
    </row>
    <row r="24" spans="1:6" ht="19.5" customHeight="1" thickBot="1">
      <c r="A24" s="214"/>
      <c r="B24" s="215"/>
      <c r="C24" s="216"/>
      <c r="D24" s="217" t="s">
        <v>35</v>
      </c>
      <c r="E24" s="218"/>
      <c r="F24" s="219">
        <f>F15</f>
        <v>194500</v>
      </c>
    </row>
    <row r="25" spans="1:6" ht="19.5" customHeight="1" thickBot="1" thickTop="1">
      <c r="A25" s="364" t="s">
        <v>456</v>
      </c>
      <c r="B25" s="365"/>
      <c r="C25" s="365"/>
      <c r="D25" s="365"/>
      <c r="E25" s="220">
        <f>E14</f>
        <v>194500</v>
      </c>
      <c r="F25" s="221">
        <f>F24</f>
        <v>194500</v>
      </c>
    </row>
    <row r="26" spans="1:6" ht="13.5" thickTop="1">
      <c r="A26" s="222"/>
      <c r="B26" s="222"/>
      <c r="C26" s="222"/>
      <c r="E26" s="184"/>
      <c r="F26" s="184"/>
    </row>
    <row r="27" spans="1:6" ht="32.25" customHeight="1">
      <c r="A27" s="367" t="s">
        <v>457</v>
      </c>
      <c r="B27" s="368"/>
      <c r="C27" s="369" t="s">
        <v>458</v>
      </c>
      <c r="D27" s="369"/>
      <c r="E27" s="369"/>
      <c r="F27" s="369"/>
    </row>
    <row r="28" spans="1:6" ht="34.5" customHeight="1">
      <c r="A28" s="367" t="s">
        <v>459</v>
      </c>
      <c r="B28" s="370"/>
      <c r="C28" s="371" t="s">
        <v>460</v>
      </c>
      <c r="D28" s="371"/>
      <c r="E28" s="371"/>
      <c r="F28" s="371"/>
    </row>
    <row r="29" spans="1:6" ht="16.5" customHeight="1" thickBot="1">
      <c r="A29" s="223"/>
      <c r="B29" s="224"/>
      <c r="C29" s="225"/>
      <c r="D29" s="225"/>
      <c r="E29" s="225"/>
      <c r="F29" s="225"/>
    </row>
    <row r="30" spans="3:8" ht="16.5" customHeight="1" thickBot="1" thickTop="1">
      <c r="C30" s="364" t="s">
        <v>461</v>
      </c>
      <c r="D30" s="365"/>
      <c r="E30" s="226" t="s">
        <v>457</v>
      </c>
      <c r="F30" s="227" t="s">
        <v>459</v>
      </c>
      <c r="H30" s="228"/>
    </row>
    <row r="31" spans="1:6" ht="16.5" customHeight="1" thickTop="1">
      <c r="A31" s="229"/>
      <c r="B31" s="229"/>
      <c r="C31" s="230" t="s">
        <v>462</v>
      </c>
      <c r="D31" s="231" t="s">
        <v>86</v>
      </c>
      <c r="E31" s="232">
        <v>4000</v>
      </c>
      <c r="F31" s="233">
        <v>4000</v>
      </c>
    </row>
    <row r="32" spans="1:6" ht="16.5" customHeight="1">
      <c r="A32" s="229"/>
      <c r="B32" s="229"/>
      <c r="C32" s="230" t="s">
        <v>462</v>
      </c>
      <c r="D32" s="231" t="s">
        <v>120</v>
      </c>
      <c r="E32" s="232">
        <v>7500</v>
      </c>
      <c r="F32" s="233">
        <v>7500</v>
      </c>
    </row>
    <row r="33" spans="1:6" ht="16.5" customHeight="1">
      <c r="A33" s="229"/>
      <c r="B33" s="229"/>
      <c r="C33" s="230" t="s">
        <v>462</v>
      </c>
      <c r="D33" s="231" t="s">
        <v>135</v>
      </c>
      <c r="E33" s="232">
        <v>4500</v>
      </c>
      <c r="F33" s="233">
        <v>4500</v>
      </c>
    </row>
    <row r="34" spans="1:6" ht="16.5" customHeight="1">
      <c r="A34" s="229"/>
      <c r="B34" s="229"/>
      <c r="C34" s="230" t="s">
        <v>462</v>
      </c>
      <c r="D34" s="231" t="s">
        <v>143</v>
      </c>
      <c r="E34" s="232">
        <v>4500</v>
      </c>
      <c r="F34" s="233">
        <v>4500</v>
      </c>
    </row>
    <row r="35" spans="1:6" ht="16.5" customHeight="1">
      <c r="A35" s="229"/>
      <c r="B35" s="229"/>
      <c r="C35" s="230" t="s">
        <v>463</v>
      </c>
      <c r="D35" s="231" t="s">
        <v>146</v>
      </c>
      <c r="E35" s="232">
        <v>168000</v>
      </c>
      <c r="F35" s="233">
        <v>168000</v>
      </c>
    </row>
    <row r="36" spans="1:6" ht="16.5" customHeight="1" thickBot="1">
      <c r="A36" s="229"/>
      <c r="B36" s="229"/>
      <c r="C36" s="234" t="s">
        <v>462</v>
      </c>
      <c r="D36" s="235" t="s">
        <v>148</v>
      </c>
      <c r="E36" s="236">
        <v>6000</v>
      </c>
      <c r="F36" s="237">
        <v>6000</v>
      </c>
    </row>
    <row r="37" spans="4:6" ht="16.5" customHeight="1" thickBot="1" thickTop="1">
      <c r="D37" s="238" t="s">
        <v>2</v>
      </c>
      <c r="E37" s="239">
        <f>SUM(E31:E36)</f>
        <v>194500</v>
      </c>
      <c r="F37" s="240">
        <f>SUM(F31:F36)</f>
        <v>194500</v>
      </c>
    </row>
    <row r="38" ht="13.5" thickTop="1"/>
  </sheetData>
  <sheetProtection/>
  <mergeCells count="11">
    <mergeCell ref="A5:F5"/>
    <mergeCell ref="A6:F6"/>
    <mergeCell ref="C30:D30"/>
    <mergeCell ref="D1:F1"/>
    <mergeCell ref="A25:D25"/>
    <mergeCell ref="A27:B27"/>
    <mergeCell ref="C27:F27"/>
    <mergeCell ref="A28:B28"/>
    <mergeCell ref="C28:F28"/>
    <mergeCell ref="C2:E2"/>
    <mergeCell ref="A4:F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j.ostrowska</cp:lastModifiedBy>
  <cp:lastPrinted>2012-06-08T09:34:27Z</cp:lastPrinted>
  <dcterms:created xsi:type="dcterms:W3CDTF">2011-03-08T15:49:43Z</dcterms:created>
  <dcterms:modified xsi:type="dcterms:W3CDTF">2012-06-08T09:34:39Z</dcterms:modified>
  <cp:category/>
  <cp:version/>
  <cp:contentType/>
  <cp:contentStatus/>
</cp:coreProperties>
</file>