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1115" windowHeight="8190" tabRatio="911" firstSheet="9" activeTab="16"/>
  </bookViews>
  <sheets>
    <sheet name="załącznik Nr 1" sheetId="1" r:id="rId1"/>
    <sheet name="załącznik nr 2" sheetId="2" r:id="rId2"/>
    <sheet name="załącznik Nr 3" sheetId="3" r:id="rId3"/>
    <sheet name="załącznik nr 4" sheetId="4" r:id="rId4"/>
    <sheet name="załącznik nr 5" sheetId="5" r:id="rId5"/>
    <sheet name="załacznik nr 6" sheetId="6" r:id="rId6"/>
    <sheet name="załacznik nr 7" sheetId="7" r:id="rId7"/>
    <sheet name="załącznik 8" sheetId="8" r:id="rId8"/>
    <sheet name="załącznik nr 9" sheetId="9" r:id="rId9"/>
    <sheet name="załacznik nr 10" sheetId="10" r:id="rId10"/>
    <sheet name="załącznik nr 11" sheetId="11" r:id="rId11"/>
    <sheet name="załącznik nr 12" sheetId="12" r:id="rId12"/>
    <sheet name="załącznik nr 13" sheetId="13" r:id="rId13"/>
    <sheet name="załącznik nr 14" sheetId="14" r:id="rId14"/>
    <sheet name="załacznik nr 15" sheetId="15" r:id="rId15"/>
    <sheet name="załącznik nr 16" sheetId="16" r:id="rId16"/>
    <sheet name="załącznik nr 17" sheetId="17" r:id="rId17"/>
  </sheets>
  <externalReferences>
    <externalReference r:id="rId20"/>
  </externalReferences>
  <definedNames>
    <definedName name="_xlnm.Print_Titles" localSheetId="14">'załacznik nr 15'!$7:$8</definedName>
    <definedName name="_xlnm.Print_Titles" localSheetId="5">'załacznik nr 6'!$5:$5</definedName>
    <definedName name="_xlnm.Print_Titles" localSheetId="2">'załącznik Nr 3'!$5:$10</definedName>
  </definedNames>
  <calcPr fullCalcOnLoad="1"/>
</workbook>
</file>

<file path=xl/sharedStrings.xml><?xml version="1.0" encoding="utf-8"?>
<sst xmlns="http://schemas.openxmlformats.org/spreadsheetml/2006/main" count="5428" uniqueCount="1056">
  <si>
    <t>27 000,00</t>
  </si>
  <si>
    <t>4280</t>
  </si>
  <si>
    <t>2 000,00</t>
  </si>
  <si>
    <t>4410</t>
  </si>
  <si>
    <t>1 500,00</t>
  </si>
  <si>
    <t>4440</t>
  </si>
  <si>
    <t>3 052 622,00</t>
  </si>
  <si>
    <t>3 160 922,00</t>
  </si>
  <si>
    <t>3 197 992,00</t>
  </si>
  <si>
    <t>6 695 087,00</t>
  </si>
  <si>
    <t>24 160 879,00</t>
  </si>
  <si>
    <t>Wykonanie dokumentacji technicznej budowy kanalizacji sanitarnej dla wsi: Jerzmanowice etap I, Witków etap II, Groble etap III, Stary Łom etap IV, Krzywa etap V, Osetnica etap VI, Konradówka etap VII, Piotrowice etap VII</t>
  </si>
  <si>
    <t xml:space="preserve">Remont drogi gminnej w Niedźwiedzicach </t>
  </si>
  <si>
    <t>Remont drogi gminnej do miejscowości Dobroszów</t>
  </si>
  <si>
    <t>Dotacja na wykonanie adaptacji części budynku w Piotrowicach na potrzeby funkcjonowania Gminnego Ośrodka Kultury i Rekreacji.</t>
  </si>
  <si>
    <t>Budowa kanalizacji sanitarnej dla wsi Zamienice etap I (tranzyt)</t>
  </si>
  <si>
    <t>Budowa oczyszczalni ścieków we wsi Zamienice etap V</t>
  </si>
  <si>
    <t>KANALIZACJA I WODOCIĄGI</t>
  </si>
  <si>
    <t>Budowa SUW w miejscowości Okmiany</t>
  </si>
  <si>
    <t>Wykonanie drogi gminnej w miejscowości Gołocin</t>
  </si>
  <si>
    <t>Wyposażenie boiska sportowego w zaplecze kontenerowe socjalne we wsi Budziwojów</t>
  </si>
  <si>
    <t xml:space="preserve">Budowa sieci kanalizacji sanitarnej dla wsi Budziwojów i Gołaczów etap I </t>
  </si>
  <si>
    <t>Odnowa wsi</t>
  </si>
  <si>
    <t>20 000,00</t>
  </si>
  <si>
    <t>710</t>
  </si>
  <si>
    <t>Działalność usługowa</t>
  </si>
  <si>
    <t>30 000,00</t>
  </si>
  <si>
    <t>4 500,00</t>
  </si>
  <si>
    <t>25 500,00</t>
  </si>
  <si>
    <t>71004</t>
  </si>
  <si>
    <t>Plany zagospodarowania przestrzennego</t>
  </si>
  <si>
    <t>4170</t>
  </si>
  <si>
    <t>3 395 494,00</t>
  </si>
  <si>
    <t>3 380 494,00</t>
  </si>
  <si>
    <t>3 198 594,00</t>
  </si>
  <si>
    <t>2 399 794,00</t>
  </si>
  <si>
    <t>798 800,00</t>
  </si>
  <si>
    <t>181 900,00</t>
  </si>
  <si>
    <t>15 000,00</t>
  </si>
  <si>
    <t>75009</t>
  </si>
  <si>
    <t>Urzędy skarbowe</t>
  </si>
  <si>
    <t>10 000,00</t>
  </si>
  <si>
    <t>4430</t>
  </si>
  <si>
    <t>59 254,00</t>
  </si>
  <si>
    <t>50 408,00</t>
  </si>
  <si>
    <t>7 611,00</t>
  </si>
  <si>
    <t>1 235,00</t>
  </si>
  <si>
    <t>75022</t>
  </si>
  <si>
    <t>Rady gmin (miast i miast na prawach powiatu)</t>
  </si>
  <si>
    <t>160 400,00</t>
  </si>
  <si>
    <t>5 400,00</t>
  </si>
  <si>
    <t>155 000,00</t>
  </si>
  <si>
    <t>3030</t>
  </si>
  <si>
    <t xml:space="preserve">Różne wydatki na rzecz osób fizycznych </t>
  </si>
  <si>
    <t>3 500,00</t>
  </si>
  <si>
    <t>400,00</t>
  </si>
  <si>
    <t>3 059 740,00</t>
  </si>
  <si>
    <t>3 044 740,00</t>
  </si>
  <si>
    <t>3 041 740,00</t>
  </si>
  <si>
    <t>2 315 540,00</t>
  </si>
  <si>
    <t>726 200,00</t>
  </si>
  <si>
    <t>3 000,00</t>
  </si>
  <si>
    <t>1 823 000,00</t>
  </si>
  <si>
    <t>4040</t>
  </si>
  <si>
    <t>125 000,00</t>
  </si>
  <si>
    <t>263 000,00</t>
  </si>
  <si>
    <t>42 900,00</t>
  </si>
  <si>
    <t>4140</t>
  </si>
  <si>
    <t>Wpłaty na Państwowy Fundusz Rehabilitacji Osób Niepełnosprawnych</t>
  </si>
  <si>
    <t>500,00</t>
  </si>
  <si>
    <t>61 640,00</t>
  </si>
  <si>
    <t>84 200,00</t>
  </si>
  <si>
    <t>110 000,00</t>
  </si>
  <si>
    <t>2 500,00</t>
  </si>
  <si>
    <t>273 500,00</t>
  </si>
  <si>
    <t>4350</t>
  </si>
  <si>
    <t>4360</t>
  </si>
  <si>
    <t>Opłaty z tytułu zakupu usług telekomunikacyjnych telefonii komórkowej</t>
  </si>
  <si>
    <t>5 500,00</t>
  </si>
  <si>
    <t>4370</t>
  </si>
  <si>
    <t>Opłata z tytułu zakupu usług telekomunikacyjnych telefonii stacjinarnej</t>
  </si>
  <si>
    <t>23 000,00</t>
  </si>
  <si>
    <t>24 000,00</t>
  </si>
  <si>
    <t>25 000,00</t>
  </si>
  <si>
    <t>38 000,00</t>
  </si>
  <si>
    <t>4480</t>
  </si>
  <si>
    <t>4530</t>
  </si>
  <si>
    <t>Podatek od towarów i usług (VAT).</t>
  </si>
  <si>
    <t>50 000,00</t>
  </si>
  <si>
    <t>4700</t>
  </si>
  <si>
    <t xml:space="preserve">Szkolenia pracowników niebędących członkami korpusu służby cywilnej </t>
  </si>
  <si>
    <t>4740</t>
  </si>
  <si>
    <t>Zakup akcesoriów komputerowych, w tym programów i licencji</t>
  </si>
  <si>
    <t>40 000,00</t>
  </si>
  <si>
    <t>75075</t>
  </si>
  <si>
    <t>Promocja jednostek samorządu terytorialnego</t>
  </si>
  <si>
    <t>39 000,00</t>
  </si>
  <si>
    <t>6 000,00</t>
  </si>
  <si>
    <t>33 000,00</t>
  </si>
  <si>
    <t>75095</t>
  </si>
  <si>
    <t>67 100,00</t>
  </si>
  <si>
    <t>43 200,00</t>
  </si>
  <si>
    <t>18 200,00</t>
  </si>
  <si>
    <t>23 900,00</t>
  </si>
  <si>
    <t>20 600,00</t>
  </si>
  <si>
    <t>3040</t>
  </si>
  <si>
    <t>Nagrody o charakterze szczególnym niezaliczone do wynagrodzeń</t>
  </si>
  <si>
    <t>3 300,00</t>
  </si>
  <si>
    <t>4100</t>
  </si>
  <si>
    <t>Wynagrodzenia agencyjno-prowizyjne</t>
  </si>
  <si>
    <t>4 600,00</t>
  </si>
  <si>
    <t>13 600,00</t>
  </si>
  <si>
    <t>1 560,00</t>
  </si>
  <si>
    <t>207,00</t>
  </si>
  <si>
    <t>33,00</t>
  </si>
  <si>
    <t>1 320,00</t>
  </si>
  <si>
    <t>149 061,00</t>
  </si>
  <si>
    <t>144 736,00</t>
  </si>
  <si>
    <t>115 900,00</t>
  </si>
  <si>
    <t>17 836,00</t>
  </si>
  <si>
    <t>11 000,00</t>
  </si>
  <si>
    <t>4 325,00</t>
  </si>
  <si>
    <t>75403</t>
  </si>
  <si>
    <t>Jednostki terenowe Policji</t>
  </si>
  <si>
    <t>Ochotnicze straże pożarne</t>
  </si>
  <si>
    <t>141 061,00</t>
  </si>
  <si>
    <t>136 736,00</t>
  </si>
  <si>
    <t>107 900,00</t>
  </si>
  <si>
    <t>2800</t>
  </si>
  <si>
    <t>Dotacja celowa z budżetu dla pozostałych jednostek zaliczanych do sektora finansów publicznych</t>
  </si>
  <si>
    <t>44 400,00</t>
  </si>
  <si>
    <t>12 500,00</t>
  </si>
  <si>
    <t>34 000,00</t>
  </si>
  <si>
    <t>5 300,00</t>
  </si>
  <si>
    <t>5 200,00</t>
  </si>
  <si>
    <t>757</t>
  </si>
  <si>
    <t>Obsługa długu publicznego</t>
  </si>
  <si>
    <t>394 236,00</t>
  </si>
  <si>
    <t>11 100,00</t>
  </si>
  <si>
    <t>383 136,00</t>
  </si>
  <si>
    <t>75702</t>
  </si>
  <si>
    <t>Obsługa papierów wartościowych, kredytów i pożyczek jednostek samorządu terytorialnego</t>
  </si>
  <si>
    <t>8020</t>
  </si>
  <si>
    <t>Wypłaty z tytułu gwarancji i poręczeń</t>
  </si>
  <si>
    <t>8110</t>
  </si>
  <si>
    <t>Odsetki od samorządowych papierów wartościowych lub zaciągniętych przez jednostkę samorządu terytorialnego kredytów i pożyczek</t>
  </si>
  <si>
    <t>239 573,00</t>
  </si>
  <si>
    <t>** Dochody w latach 2010-2013 powiększone o zaplanowane środki na dofinansowanie inwestycji</t>
  </si>
  <si>
    <t>4610</t>
  </si>
  <si>
    <t>Koszty postępowania sądowego i prokuratorskiego</t>
  </si>
  <si>
    <t>75818</t>
  </si>
  <si>
    <t>Rezerwy ogólne i celowe</t>
  </si>
  <si>
    <t>238 573,00</t>
  </si>
  <si>
    <t>4810</t>
  </si>
  <si>
    <t>Rezerwy</t>
  </si>
  <si>
    <t>6 625 160,00</t>
  </si>
  <si>
    <t>5 882 900,00</t>
  </si>
  <si>
    <t>4 556 720,00</t>
  </si>
  <si>
    <t>1 326 180,00</t>
  </si>
  <si>
    <t>470 000,00</t>
  </si>
  <si>
    <t>272 260,00</t>
  </si>
  <si>
    <t>5 119 000,00</t>
  </si>
  <si>
    <t>4 887 190,00</t>
  </si>
  <si>
    <t>3 976 920,00</t>
  </si>
  <si>
    <t>910 270,00</t>
  </si>
  <si>
    <t>231 810,00</t>
  </si>
  <si>
    <t>3 108 210,00</t>
  </si>
  <si>
    <t>255 110,00</t>
  </si>
  <si>
    <t>527 900,00</t>
  </si>
  <si>
    <t>85 700,00</t>
  </si>
  <si>
    <t>225 550,00</t>
  </si>
  <si>
    <t>4240</t>
  </si>
  <si>
    <t>Zakup pomocy naukowych, dydaktycznych i książek</t>
  </si>
  <si>
    <t>9 850,00</t>
  </si>
  <si>
    <t>151 000,00</t>
  </si>
  <si>
    <t>19 700,00</t>
  </si>
  <si>
    <t>4 950,00</t>
  </si>
  <si>
    <t>217 770,00</t>
  </si>
  <si>
    <t>1 050,00</t>
  </si>
  <si>
    <t>850,00</t>
  </si>
  <si>
    <t>22 500,00</t>
  </si>
  <si>
    <t>18 300,00</t>
  </si>
  <si>
    <t>18 100,00</t>
  </si>
  <si>
    <t>214 950,00</t>
  </si>
  <si>
    <t>4 200,00</t>
  </si>
  <si>
    <t>80103</t>
  </si>
  <si>
    <t>Oddziały przedszkolne w szkołach podstawowych</t>
  </si>
  <si>
    <t>681 160,00</t>
  </si>
  <si>
    <t>640 710,00</t>
  </si>
  <si>
    <t>579 800,00</t>
  </si>
  <si>
    <t>60 910,00</t>
  </si>
  <si>
    <t>40 450,00</t>
  </si>
  <si>
    <t>450 200,00</t>
  </si>
  <si>
    <t>37 550,00</t>
  </si>
  <si>
    <t>78 650,00</t>
  </si>
  <si>
    <t>13 400,00</t>
  </si>
  <si>
    <t>15 470,00</t>
  </si>
  <si>
    <t>6 750,00</t>
  </si>
  <si>
    <t>730,00</t>
  </si>
  <si>
    <t>8 560,00</t>
  </si>
  <si>
    <t>26 000,00</t>
  </si>
  <si>
    <t>80110</t>
  </si>
  <si>
    <t>Gimnazja</t>
  </si>
  <si>
    <t>2310</t>
  </si>
  <si>
    <t>Dotacje celowe przekazane gminie na zadania bieżące realizowane na podstawie porozumień (umów) między jednostkami samorządu terytorialnego</t>
  </si>
  <si>
    <t>80113</t>
  </si>
  <si>
    <t>Załącznik Nr 17 do Uchwały Rady Gminy Chojnów                                                                          Nr XLIII/257/2009 z dnia 18 grudnia 2009 r.</t>
  </si>
  <si>
    <t>Prognoza kwoty długu i spłat na rok 2010 i lata następne</t>
  </si>
  <si>
    <t>Lp.</t>
  </si>
  <si>
    <t>Prognoza</t>
  </si>
  <si>
    <t>Zobowiązania wg tytułów dłużnych</t>
  </si>
  <si>
    <t>1.1</t>
  </si>
  <si>
    <t>Zaciągnięte zobowiązania na 01.01 (bez prefinansowania) z tytułu:</t>
  </si>
  <si>
    <t>1.1.1</t>
  </si>
  <si>
    <t>pożyczek</t>
  </si>
  <si>
    <t>1.1.2</t>
  </si>
  <si>
    <t>zobowiązania wynikające z zawartych umów*</t>
  </si>
  <si>
    <t>1..1.3</t>
  </si>
  <si>
    <t>obligacji</t>
  </si>
  <si>
    <t>1.2</t>
  </si>
  <si>
    <t>Planowane w roku budżetowym (bez prefinansowania):</t>
  </si>
  <si>
    <t>1.2.1</t>
  </si>
  <si>
    <t>pożyczki</t>
  </si>
  <si>
    <t>1.2.2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</si>
  <si>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</si>
  <si>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</si>
  <si>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</si>
  <si>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</si>
  <si>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</si>
  <si>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</si>
  <si>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</si>
  <si>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</si>
  <si>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 xml:space="preserve">Obsługa długu </t>
  </si>
  <si>
    <t>2.1</t>
  </si>
  <si>
    <t>Spłata rat kapitałowych z wyłączeniem prefinansowania</t>
  </si>
  <si>
    <t>2.1.1</t>
  </si>
  <si>
    <t>2.1.2</t>
  </si>
  <si>
    <t>2.1.3</t>
  </si>
  <si>
    <t>2.2</t>
  </si>
  <si>
    <t>Spłata zobowiązań z tytułu prefinansowania</t>
  </si>
  <si>
    <t>2.3</t>
  </si>
  <si>
    <t>Spłata odsetek i dyskonta</t>
  </si>
  <si>
    <t>2.4</t>
  </si>
  <si>
    <t>Wypłaty z tytułu udzielonego poręczenia(kapitał+odsetki)</t>
  </si>
  <si>
    <t>Zobowiązania na 31.12. W tym. :</t>
  </si>
  <si>
    <t>3.1</t>
  </si>
  <si>
    <t>3.2</t>
  </si>
  <si>
    <t>3.3</t>
  </si>
  <si>
    <t>3.4</t>
  </si>
  <si>
    <t>kredyty i pożyczki na prefinansowanie</t>
  </si>
  <si>
    <t>Prognozowane dochody budżetowe**</t>
  </si>
  <si>
    <t>Prognozowane wydatki budżetowe</t>
  </si>
  <si>
    <t>Prognozowany wynik finansowy</t>
  </si>
  <si>
    <t>Relacje do dochodów (w %):</t>
  </si>
  <si>
    <t>7.1</t>
  </si>
  <si>
    <t xml:space="preserve">długu (art. 170 ust. 1)        </t>
  </si>
  <si>
    <t xml:space="preserve">długu po uwzględnieniu wyłączeń(art. 170 ust. 3)        </t>
  </si>
  <si>
    <t>7.2</t>
  </si>
  <si>
    <t xml:space="preserve">obsługi i spłat zadłużenia (art. 169 ust. 1)      </t>
  </si>
  <si>
    <t>7.3</t>
  </si>
  <si>
    <t xml:space="preserve">obsługi i spłat zadłużenia po uwzględnieniu wyłączeń  (art. 169 ust. 3)      </t>
  </si>
  <si>
    <r>
      <t xml:space="preserve">* </t>
    </r>
    <r>
      <rPr>
        <b/>
        <sz val="10"/>
        <rFont val="Arial CE"/>
        <family val="0"/>
      </rPr>
      <t xml:space="preserve">zobowiązania wynikają z umów cywilno - prawnych, w których określono  ostateczny termin spłaty jednej w roku 2010, a drugiej w 2014. </t>
    </r>
  </si>
  <si>
    <t>Wartość szacunkowa</t>
  </si>
  <si>
    <t>Wartość szacunkowa Inwestycji</t>
  </si>
  <si>
    <t>Plan wydatków na rok 2010</t>
  </si>
  <si>
    <t>Załącznik nr 16 do Uchwały Rady Gminy Chojnów                                                                                      Nr XLIII/257/2009 z dnia 18 grudnia 2009 r.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</si>
  <si>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uczniów.   </t>
  </si>
  <si>
    <t>Dowożenie uczniów do szkół</t>
  </si>
  <si>
    <t>305 000,00</t>
  </si>
  <si>
    <t>80195</t>
  </si>
  <si>
    <t>Ochrona zdrowia</t>
  </si>
  <si>
    <t>150 500,00</t>
  </si>
  <si>
    <t>142 500,00</t>
  </si>
  <si>
    <t>30 260,00</t>
  </si>
  <si>
    <t>112 240,00</t>
  </si>
  <si>
    <t>Lecznictwo ambulatoryjne</t>
  </si>
  <si>
    <t>10 500,00</t>
  </si>
  <si>
    <t>85153</t>
  </si>
  <si>
    <t>Zwalczanie narkomanii</t>
  </si>
  <si>
    <t>1 800,00</t>
  </si>
  <si>
    <t>1 300,00</t>
  </si>
  <si>
    <t>600,00</t>
  </si>
  <si>
    <t>200,00</t>
  </si>
  <si>
    <t>85154</t>
  </si>
  <si>
    <t>Przeciwdziałanie alkoholizmowi</t>
  </si>
  <si>
    <t>138 200,00</t>
  </si>
  <si>
    <t>29 760,00</t>
  </si>
  <si>
    <t>100 440,00</t>
  </si>
  <si>
    <t>2620</t>
  </si>
  <si>
    <t>Dotacja przedmiotowa z budżetu dla pozostałych jednostek sektora finansów publicznych</t>
  </si>
  <si>
    <t>31 800,00</t>
  </si>
  <si>
    <t>3 700,00</t>
  </si>
  <si>
    <t>63 060,00</t>
  </si>
  <si>
    <t>300,00</t>
  </si>
  <si>
    <t>1 080,00</t>
  </si>
  <si>
    <t>4 385 350,00</t>
  </si>
  <si>
    <t>579 450,00</t>
  </si>
  <si>
    <t>502 650,00</t>
  </si>
  <si>
    <t>76 800,00</t>
  </si>
  <si>
    <t>3 805 900,00</t>
  </si>
  <si>
    <t>85202</t>
  </si>
  <si>
    <t>Domy pomocy społecznej</t>
  </si>
  <si>
    <t>28 000,00</t>
  </si>
  <si>
    <t>3110</t>
  </si>
  <si>
    <t>Świadczenia społeczne</t>
  </si>
  <si>
    <t>2 911 000,00</t>
  </si>
  <si>
    <t>84 800,00</t>
  </si>
  <si>
    <t>2 826 200,00</t>
  </si>
  <si>
    <t>67 800,00</t>
  </si>
  <si>
    <t>4 780,00</t>
  </si>
  <si>
    <t>10 520,00</t>
  </si>
  <si>
    <t>1 700,00</t>
  </si>
  <si>
    <t>4130</t>
  </si>
  <si>
    <t>570 700,00</t>
  </si>
  <si>
    <t>85215</t>
  </si>
  <si>
    <t>Dodatki mieszkaniowe</t>
  </si>
  <si>
    <t>481 150,00</t>
  </si>
  <si>
    <t>480 150,00</t>
  </si>
  <si>
    <t>412 350,00</t>
  </si>
  <si>
    <t>325 000,00</t>
  </si>
  <si>
    <t>52 850,00</t>
  </si>
  <si>
    <t>8 500,00</t>
  </si>
  <si>
    <t>85295</t>
  </si>
  <si>
    <t>119 000,00</t>
  </si>
  <si>
    <t>9 000,00</t>
  </si>
  <si>
    <t>79 800,00</t>
  </si>
  <si>
    <t>761 204,00</t>
  </si>
  <si>
    <t>691 500,00</t>
  </si>
  <si>
    <t>69 704,00</t>
  </si>
  <si>
    <t>90003</t>
  </si>
  <si>
    <t>Oczyszczanie miast i wsi</t>
  </si>
  <si>
    <t>45 500,00</t>
  </si>
  <si>
    <t>45 000,00</t>
  </si>
  <si>
    <t>Oświetlenie ulic, placów i dróg</t>
  </si>
  <si>
    <t>629 704,00</t>
  </si>
  <si>
    <t>610 000,00</t>
  </si>
  <si>
    <t>19 704,00</t>
  </si>
  <si>
    <t>240 000,00</t>
  </si>
  <si>
    <t>370 000,00</t>
  </si>
  <si>
    <t>90078</t>
  </si>
  <si>
    <t>Usuwanie skutków klęsk żywiołowych</t>
  </si>
  <si>
    <t>80 000,00</t>
  </si>
  <si>
    <t>z dnia 18 grudnia 2009 r.</t>
  </si>
  <si>
    <t xml:space="preserve">Załacznik nr 15 do Uchwały Nr XLIII/257/2009 </t>
  </si>
  <si>
    <t>Dotacje celowe z budżetu na finansowanie lub dofinansowanie kosztów realizacji inwestycji i zakupów inwestycyjnych innych jednostek sektora finansów publicznych</t>
  </si>
  <si>
    <t>Kultura i ochrona dziedzictwa narodowego</t>
  </si>
  <si>
    <t>935 312,00</t>
  </si>
  <si>
    <t>494 313,00</t>
  </si>
  <si>
    <t>196 413,00</t>
  </si>
  <si>
    <t>39 600,00</t>
  </si>
  <si>
    <t>156 813,00</t>
  </si>
  <si>
    <t>297 900,00</t>
  </si>
  <si>
    <t>440 999,00</t>
  </si>
  <si>
    <t>Filharmonie, orkiestry, chóry i kapele</t>
  </si>
  <si>
    <t>44 500,00</t>
  </si>
  <si>
    <t>4 900,00</t>
  </si>
  <si>
    <t>1 900,00</t>
  </si>
  <si>
    <t>Domy i ośrodki kultury, świetlice i kluby</t>
  </si>
  <si>
    <t>637 212,00</t>
  </si>
  <si>
    <t>196 213,00</t>
  </si>
  <si>
    <t>146 213,00</t>
  </si>
  <si>
    <t>2480</t>
  </si>
  <si>
    <t>Dotacja podmiotowa z budżetu dla samorządowej instytucji kultury</t>
  </si>
  <si>
    <t>26 636,00</t>
  </si>
  <si>
    <t>107 532,00</t>
  </si>
  <si>
    <t>12 045,00</t>
  </si>
  <si>
    <t>36 650,00</t>
  </si>
  <si>
    <t>4 349,00</t>
  </si>
  <si>
    <t>400 000,00</t>
  </si>
  <si>
    <t>Biblioteki</t>
  </si>
  <si>
    <t>228 600,00</t>
  </si>
  <si>
    <t>700,00</t>
  </si>
  <si>
    <t>227 900,00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</si>
  <si>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</si>
  <si>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</si>
  <si>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</si>
  <si>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</si>
  <si>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</si>
  <si>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1 599 913,00</t>
  </si>
  <si>
    <t>199 800,00</t>
  </si>
  <si>
    <t>29 800,00</t>
  </si>
  <si>
    <t>170 000,00</t>
  </si>
  <si>
    <t>1 400 113,00</t>
  </si>
  <si>
    <t>2830</t>
  </si>
  <si>
    <t>685 000</t>
  </si>
  <si>
    <t>685 000,00</t>
  </si>
  <si>
    <t>818 000,00</t>
  </si>
  <si>
    <t>1 087 120,00</t>
  </si>
  <si>
    <t>694 120,00</t>
  </si>
  <si>
    <t>Dotacja celowa z budżetu na finansowanie lub dofinansowanie zadań zleconych do realizacji pozostałym jednostkom nie zaliczanym do sektora finansów publicznych</t>
  </si>
  <si>
    <t>12 800,00</t>
  </si>
  <si>
    <t>1 394 013,00</t>
  </si>
  <si>
    <t>6 100,00</t>
  </si>
  <si>
    <t>Wydatki razem:</t>
  </si>
  <si>
    <t>17 465 792,00</t>
  </si>
  <si>
    <t>11 633 960,00</t>
  </si>
  <si>
    <t>7 602 784,00</t>
  </si>
  <si>
    <t>4 031 176,00</t>
  </si>
  <si>
    <t>1 163 736,00</t>
  </si>
  <si>
    <t>4 273 860,00</t>
  </si>
  <si>
    <t>Wydatki budżetu gminy na rok 2010</t>
  </si>
  <si>
    <t>SP</t>
  </si>
  <si>
    <t>Goliszów</t>
  </si>
  <si>
    <t>ZSP</t>
  </si>
  <si>
    <t>Szkoła</t>
  </si>
  <si>
    <t>Budowa Stacji Uzdatniania Wody w miejscowości Okmiany II - 100.000,-</t>
  </si>
  <si>
    <t>982</t>
  </si>
  <si>
    <t>992</t>
  </si>
  <si>
    <t>Załącznik Nr 14 do Uchwały Rady Gminy Chojnów                                                 Nr XLIII/257/2009  z dnia 18 grudnia 2009 r.</t>
  </si>
  <si>
    <t>Wykup innych papierów wartościowych</t>
  </si>
  <si>
    <t>Spłaty otrzymanych krajowych pożyczek i kredytów</t>
  </si>
  <si>
    <t>plan</t>
  </si>
  <si>
    <t>paragraf</t>
  </si>
  <si>
    <t>nazwa</t>
  </si>
  <si>
    <t>Zestawienie planowanych dotacji z budżetu gminy                   na rok 2010</t>
  </si>
  <si>
    <t>Dotacje na zadania bieżące</t>
  </si>
  <si>
    <t>Własne jednostki oraganizacyjne</t>
  </si>
  <si>
    <t>dla Gminnego Zakładu Budżetowego GZKiM w Chojnowie (wg. ustalonej stawki dopłat do kanalizacji)</t>
  </si>
  <si>
    <t>dla Gminnej Biblioteki Publicznej w Chojnowie z/s w Krzywej</t>
  </si>
  <si>
    <t>dla Gminnego Ośrodka Kultury i Rekreacji w Piotrowicach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</si>
  <si>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</si>
  <si>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</si>
  <si>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 xml:space="preserve">dla Izby Wytrzeźwień w Legnicy w ramach przyjętego Programu Profilaktyki i Rozwiązywania Problemów Alkoholowych oraz Przeciwdziałania Narkomanii     </t>
  </si>
  <si>
    <t>dla Gminy Miejskiej Chojnów na partycypowanie w kosztach prowadzenia Gminazjum nr 1 i 2 w Chojnowie na podstawie zawartego porozumienia</t>
  </si>
  <si>
    <t>dla Ochotniczej Straży Pożarnej na dofinansowanie zakupu wyposażenia w ramach programu "Bezpieczny Ratownik</t>
  </si>
  <si>
    <t>Dotacje na dofinansowanie zadań inwestycyjnych</t>
  </si>
  <si>
    <t>Dotacje dla jednostek sektora finansów publicznych:</t>
  </si>
  <si>
    <t xml:space="preserve">Załącznik Nr 13 do Uchwały Rady Gminy Chojnów </t>
  </si>
  <si>
    <t>Dotacje dla jednostek spoza sektora finansów publicznych:</t>
  </si>
  <si>
    <t xml:space="preserve">Dotacje podmiotowe </t>
  </si>
  <si>
    <t xml:space="preserve">Dotacje przedmiotowe </t>
  </si>
  <si>
    <t xml:space="preserve">Dotacje celowe </t>
  </si>
  <si>
    <t>Zakup sprzętu sportowego dla młodzieży z Klubu Sportowego</t>
  </si>
  <si>
    <t>Wymiana pokrycia dachu w świetlicy w Krzywej</t>
  </si>
  <si>
    <t>Zakup kruszywa na drogi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</si>
  <si>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10</t>
    </r>
  </si>
  <si>
    <t>DOTACJA PODMIOTOWA I INWESTYCYJNA Z BUDŻETU DLA INSTYTUCJI KULTURY - GMINNEGO OŚRODKA KULTURY I REKREACJI W PIOTROWICACH NA ROK 2010</t>
  </si>
  <si>
    <t>DOTACJA PODMIOTOWA  Z BUDŻETU DLA INSTYTUCJI KULTURY - BIBLIOTEKI NA ROK 2010</t>
  </si>
  <si>
    <t>DOPŁATA DO KOSZTÓW UTRZYMANIA</t>
  </si>
  <si>
    <t>DOTACJA NA REALIZACJĘ INWESTYCJI PN. WYKONANIE ADAPTACJI CZĘŚCI BUDYNKU NA POTRZEBY FUNKCJONOWANIA GMINNEGO OŚRODKA KULTURY I REKREACJI W PIOTROWICACH</t>
  </si>
  <si>
    <t>Zakup kosiarki spalinowej</t>
  </si>
  <si>
    <t>Instalacja 6 punktów świetlnych energooszczędnych</t>
  </si>
  <si>
    <t>Niedźwiedzice</t>
  </si>
  <si>
    <t>Wymiana 5 okien w budynku szkoły</t>
  </si>
  <si>
    <t>Załącznik Nr 12 do Uchwały Rady Gminy Chojnów                                                                      Nr XLIII/257/2009 z dnia 18 grudnia 2009 r.</t>
  </si>
  <si>
    <t>Naprawa dróg gminnych - zakup tłucznia</t>
  </si>
  <si>
    <t xml:space="preserve">Wykonanie studni oraz zakup sprzętu nawadniającego na boisku </t>
  </si>
  <si>
    <t>Okmiany</t>
  </si>
  <si>
    <t>Doposażenie zaplecza kuchennego w świetlicy</t>
  </si>
  <si>
    <t>Osetnica</t>
  </si>
  <si>
    <t>Wymiana stolarki okiennej w szatni sportowej</t>
  </si>
  <si>
    <t>Cyklinowanie parkietu i sceny w swietlicy</t>
  </si>
  <si>
    <t>Instalacja 4 lamp oświetleniowych</t>
  </si>
  <si>
    <t>Rokitki</t>
  </si>
  <si>
    <t xml:space="preserve">Zakup kamienia </t>
  </si>
  <si>
    <t>Zakup sprzętu komuterowego do Szkoły Podstawowej</t>
  </si>
  <si>
    <t xml:space="preserve">Zakup szafek na kartoteki do Ośrodka Zdrowia </t>
  </si>
  <si>
    <t>Zakup sprzętu pożarniczego</t>
  </si>
  <si>
    <t>Zakup strojów sportowych</t>
  </si>
  <si>
    <t>Montaż instalacji elektrycznej w Bibliotece</t>
  </si>
  <si>
    <t>Remot swietlicy</t>
  </si>
  <si>
    <t>Zakup strojów dla zespołu Kalinki</t>
  </si>
  <si>
    <t>Stary Łom</t>
  </si>
  <si>
    <t>Budowa zaplecza magazynowego w świetlicy - I etap stan surowy zamkniety</t>
  </si>
  <si>
    <t>Strupice</t>
  </si>
  <si>
    <t>Witków</t>
  </si>
  <si>
    <t>Wykonanie studni głębinowej z pompą, przy boisku sportowym</t>
  </si>
  <si>
    <t>Zakup nagrzewnicy elektrycznej</t>
  </si>
  <si>
    <t>Zamienice</t>
  </si>
  <si>
    <t>Zakup szafy chłodniczej do kuchni w świetlicy</t>
  </si>
  <si>
    <t>Dział</t>
  </si>
  <si>
    <t>Rozdział</t>
  </si>
  <si>
    <t>§</t>
  </si>
  <si>
    <t>Środki własne</t>
  </si>
  <si>
    <t>010</t>
  </si>
  <si>
    <t>01010</t>
  </si>
  <si>
    <t>6050</t>
  </si>
  <si>
    <t>6060</t>
  </si>
  <si>
    <t>600</t>
  </si>
  <si>
    <t>60016</t>
  </si>
  <si>
    <t>700</t>
  </si>
  <si>
    <t>70005</t>
  </si>
  <si>
    <t>70095</t>
  </si>
  <si>
    <t>750</t>
  </si>
  <si>
    <t>75023</t>
  </si>
  <si>
    <t>754</t>
  </si>
  <si>
    <t>75412</t>
  </si>
  <si>
    <t>801</t>
  </si>
  <si>
    <t>80101</t>
  </si>
  <si>
    <t>900</t>
  </si>
  <si>
    <t>921</t>
  </si>
  <si>
    <t>92116</t>
  </si>
  <si>
    <t>926</t>
  </si>
  <si>
    <t>92695</t>
  </si>
  <si>
    <t>RAZEM</t>
  </si>
  <si>
    <t>*</t>
  </si>
  <si>
    <t>Remont drogi gminnej w Niedźwiedzicach</t>
  </si>
  <si>
    <t>Budowa dwóch socjalnych budynków mieszkalnych 12-to rodzinnych wraz z przyłączami: wody, kanalizacji sanitarnej i energii elektrycznej - wykonanie dwóch segmentów</t>
  </si>
  <si>
    <t>Załącznik nr 9</t>
  </si>
  <si>
    <t>do Uchwały Rady Gminy w Chojnowie</t>
  </si>
  <si>
    <t>LP</t>
  </si>
  <si>
    <t>TREŚĆ</t>
  </si>
  <si>
    <t>KWOTA</t>
  </si>
  <si>
    <t>1.</t>
  </si>
  <si>
    <t>WYNAGRODZENIA I POCHODNE</t>
  </si>
  <si>
    <t>2.</t>
  </si>
  <si>
    <t>Załącznik Nr 11 do Uchwały Rady Gminy Chojnów                                    Nr XLIII/257/2009 z dnia 18 grudnia 2009 r.</t>
  </si>
  <si>
    <t>ZAKUP MATERIAŁÓW I WYPOSAŻENIA</t>
  </si>
  <si>
    <t>3.</t>
  </si>
  <si>
    <t>ZAKUP POMOCY NAUKOWYCH I DYDAKTYCZNYCH</t>
  </si>
  <si>
    <t>4.</t>
  </si>
  <si>
    <t>ZAKUP USŁUG REMONTOWYCH I POZOSTAŁYCH</t>
  </si>
  <si>
    <t>5.</t>
  </si>
  <si>
    <t>USŁUGI TELEKOMUNIKACYJNE I POCZTOWE</t>
  </si>
  <si>
    <t>6.</t>
  </si>
  <si>
    <t>ZAKUP ENERGII</t>
  </si>
  <si>
    <t>7.</t>
  </si>
  <si>
    <t>PODRÓŻE SŁUŻBOWE KRAJOWE</t>
  </si>
  <si>
    <t>8.</t>
  </si>
  <si>
    <t>ODPIS NA ZAKŁADOWY FUNDUSZ ŚWIADCZEŃ SOCJALNYCH</t>
  </si>
  <si>
    <t>9.</t>
  </si>
  <si>
    <t>PODATEK OD NIERUCHOMOŚCI</t>
  </si>
  <si>
    <t>PLAN PRZYCHODÓW I WYDATKÓW</t>
  </si>
  <si>
    <t>Stan środków na początek roku</t>
  </si>
  <si>
    <t>§ 2650</t>
  </si>
  <si>
    <t>Dotacja przedmiotowa z budżetu Gminy na zadania bieżące (netto)*</t>
  </si>
  <si>
    <t>§ 0830</t>
  </si>
  <si>
    <t>Wpływy z usług</t>
  </si>
  <si>
    <t>Pozostałe przychody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</si>
  <si>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</si>
  <si>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</si>
  <si>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</si>
  <si>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</si>
  <si>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</si>
  <si>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</si>
  <si>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</si>
  <si>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</si>
  <si>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</si>
  <si>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</si>
  <si>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</si>
  <si>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</si>
  <si>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</si>
  <si>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</si>
  <si>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</si>
  <si>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</si>
  <si>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</si>
  <si>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</si>
  <si>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4280</t>
  </si>
  <si>
    <t>Zakup usług zdrowotnych</t>
  </si>
  <si>
    <t>§ 4300</t>
  </si>
  <si>
    <t>Zakup usług pozostałych</t>
  </si>
  <si>
    <t>§ 4350</t>
  </si>
  <si>
    <t>Zakup usług dostępu do sieci Internet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</si>
  <si>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</si>
  <si>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</si>
  <si>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</si>
  <si>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</si>
  <si>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</si>
  <si>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Zakup usług obejmujących wykonanie ekspertyz, analiz i opinii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</si>
  <si>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</si>
  <si>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</si>
  <si>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</si>
  <si>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</si>
  <si>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</si>
  <si>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</si>
  <si>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Podatek dochodowy od osób prawnych</t>
  </si>
  <si>
    <t>§ 4480</t>
  </si>
  <si>
    <t>Podatek od nieruchomości</t>
  </si>
  <si>
    <t>§ 4520</t>
  </si>
  <si>
    <t>Opłaty na rzecz budżetu jednostek samorządu terytorialnego</t>
  </si>
  <si>
    <t>§ 4530</t>
  </si>
  <si>
    <t>Podatek od towarów i usług (VAT)</t>
  </si>
  <si>
    <t>§ 4700</t>
  </si>
  <si>
    <t>Szkolenie pracowników niebędących członkami korpusu służby cywilnej</t>
  </si>
  <si>
    <t>§ 4740</t>
  </si>
  <si>
    <t>Zakup materiałów papierniczych do sprzętu drukarskiego i urządzeń kserograficznych</t>
  </si>
  <si>
    <t>§ 4750</t>
  </si>
  <si>
    <t>Zakup akcesoriów komputerowych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</si>
  <si>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</si>
  <si>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</si>
  <si>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200.000,00</t>
    </r>
  </si>
  <si>
    <t>DOCHODY</t>
  </si>
  <si>
    <t>DZIAŁ</t>
  </si>
  <si>
    <t>ROZDZIAŁ</t>
  </si>
  <si>
    <t>Infrastruktura wodociągowa i sanitacyjna wsi</t>
  </si>
  <si>
    <t>0970</t>
  </si>
  <si>
    <t>Wpływy z różnych dochodów.</t>
  </si>
  <si>
    <t>6260</t>
  </si>
  <si>
    <t>01095</t>
  </si>
  <si>
    <t>0770</t>
  </si>
  <si>
    <t>Drogi publiczne gminne</t>
  </si>
  <si>
    <t>0690</t>
  </si>
  <si>
    <t>Wpływy z różnych opłat</t>
  </si>
  <si>
    <t>Gospodarka gruntami i nieruchomościami</t>
  </si>
  <si>
    <t>0470</t>
  </si>
  <si>
    <t>Pozostała działalność</t>
  </si>
  <si>
    <t>0750</t>
  </si>
  <si>
    <t>75011</t>
  </si>
  <si>
    <t>2010</t>
  </si>
  <si>
    <t>2360</t>
  </si>
  <si>
    <t>0830</t>
  </si>
  <si>
    <t>751</t>
  </si>
  <si>
    <t>75101</t>
  </si>
  <si>
    <t>75414</t>
  </si>
  <si>
    <t>756</t>
  </si>
  <si>
    <t>75601</t>
  </si>
  <si>
    <t>0350</t>
  </si>
  <si>
    <t>75615</t>
  </si>
  <si>
    <t>0310</t>
  </si>
  <si>
    <t>0320</t>
  </si>
  <si>
    <t>0330</t>
  </si>
  <si>
    <t>0340</t>
  </si>
  <si>
    <t>0500</t>
  </si>
  <si>
    <t>75616</t>
  </si>
  <si>
    <t>0360</t>
  </si>
  <si>
    <t>Podatek od spadków i darowizn</t>
  </si>
  <si>
    <t>0370</t>
  </si>
  <si>
    <t>Opłata od posiadania psów</t>
  </si>
  <si>
    <t>0410</t>
  </si>
  <si>
    <t>0460</t>
  </si>
  <si>
    <t>0480</t>
  </si>
  <si>
    <t>Wpływy z opłat za zezwolenia na sprzedaż alkoholu</t>
  </si>
  <si>
    <t>0490</t>
  </si>
  <si>
    <t>0010</t>
  </si>
  <si>
    <t>0020</t>
  </si>
  <si>
    <t>758</t>
  </si>
  <si>
    <t>75801</t>
  </si>
  <si>
    <t>2920</t>
  </si>
  <si>
    <t>75807</t>
  </si>
  <si>
    <t>75814</t>
  </si>
  <si>
    <t>75831</t>
  </si>
  <si>
    <t>Część równoważąca subwencji ogólnej dla gmin</t>
  </si>
  <si>
    <t>2030</t>
  </si>
  <si>
    <t>852</t>
  </si>
  <si>
    <t>85212</t>
  </si>
  <si>
    <t>85213</t>
  </si>
  <si>
    <t>85214</t>
  </si>
  <si>
    <t>Zasiłki i pomoc w naturze oraz składki na ubezpieczenia emerytalne i rentowe</t>
  </si>
  <si>
    <t>85219</t>
  </si>
  <si>
    <t>854</t>
  </si>
  <si>
    <t>85412</t>
  </si>
  <si>
    <t>Przychody z zaciągniętych pożyczek i kredytów na rynku krajowym</t>
  </si>
  <si>
    <t>0760</t>
  </si>
  <si>
    <t>Dochody z podatków i opłat</t>
  </si>
  <si>
    <t>-</t>
  </si>
  <si>
    <t>podatek od nieruchomości</t>
  </si>
  <si>
    <t>§ 0310</t>
  </si>
  <si>
    <t>podatek rolny</t>
  </si>
  <si>
    <t>§ 0320</t>
  </si>
  <si>
    <t>podatek leśny</t>
  </si>
  <si>
    <t>§ 0330</t>
  </si>
  <si>
    <t>podatek od środków transportu</t>
  </si>
  <si>
    <t>§ 0340</t>
  </si>
  <si>
    <t xml:space="preserve">podatek od działalności gospodarczej osób fiz. opłac. w formie karty podatkowej </t>
  </si>
  <si>
    <t>§ 0350</t>
  </si>
  <si>
    <t>podatek od spadków i darowizn</t>
  </si>
  <si>
    <t>§ 0360</t>
  </si>
  <si>
    <t>opłata od posiadania psów</t>
  </si>
  <si>
    <t>§ 0370</t>
  </si>
  <si>
    <t>opłata skarbowa</t>
  </si>
  <si>
    <t>§ 0410</t>
  </si>
  <si>
    <t>opłaty eksploatacyjne</t>
  </si>
  <si>
    <t>§ 0460</t>
  </si>
  <si>
    <t>inne lokalne opłaty pobierane na podstawie odrębnych ustaw</t>
  </si>
  <si>
    <t>§ 0490</t>
  </si>
  <si>
    <t>podatek od czynności cywilnoprawnych</t>
  </si>
  <si>
    <t>§ 0500</t>
  </si>
  <si>
    <t>§ 0690</t>
  </si>
  <si>
    <t xml:space="preserve">Udział w podatkach stanowiących dochód budżetu państwa </t>
  </si>
  <si>
    <t>wpływy z podatku dochodowego od osób fizycznych</t>
  </si>
  <si>
    <t>§ 0010</t>
  </si>
  <si>
    <t>wpływy z podatku dochodowego od osób prawnych</t>
  </si>
  <si>
    <t>§ 0020</t>
  </si>
  <si>
    <t>Dochody z majątku Gminy</t>
  </si>
  <si>
    <r>
      <t>Wydawanie zezwoleń na sprzedaż napojów alkoholowych</t>
    </r>
    <r>
      <rPr>
        <sz val="10"/>
        <rFont val="Arial"/>
        <family val="0"/>
      </rPr>
      <t xml:space="preserve"> </t>
    </r>
  </si>
  <si>
    <t>§ 0480</t>
  </si>
  <si>
    <t>Pozostałe dochody</t>
  </si>
  <si>
    <t xml:space="preserve">Subwencja ogólna </t>
  </si>
  <si>
    <t>§ 2920</t>
  </si>
  <si>
    <r>
      <t xml:space="preserve">Dotacje celowe </t>
    </r>
    <r>
      <rPr>
        <sz val="10"/>
        <rFont val="Arial"/>
        <family val="0"/>
      </rPr>
      <t xml:space="preserve">otrzymane z budżetu państwa na realizacje zadań bieżących z zakresu administracji rządowej oraz innych zadań zleconych gminie ( związkom gmin) ustawami </t>
    </r>
  </si>
  <si>
    <t>§ 2010</t>
  </si>
  <si>
    <r>
      <t>Dotacje celowe</t>
    </r>
    <r>
      <rPr>
        <sz val="10"/>
        <rFont val="Arial"/>
        <family val="2"/>
      </rPr>
      <t xml:space="preserve"> otrzymane z budżetu państwa na realizację własnych zadań bieżących  gmin (związkom gmin) .</t>
    </r>
  </si>
  <si>
    <t>§ 2030</t>
  </si>
  <si>
    <r>
      <t>Dochody jednostek samorządu terytorialnego</t>
    </r>
    <r>
      <rPr>
        <sz val="10"/>
        <rFont val="Arial"/>
        <family val="2"/>
      </rPr>
      <t xml:space="preserve"> związane z realizacją zadań z zakresu administracji rządowej oraz innych zadań zleconych ustawami.</t>
    </r>
  </si>
  <si>
    <t>§ 2360</t>
  </si>
  <si>
    <t>10.</t>
  </si>
  <si>
    <t>§ 6260</t>
  </si>
  <si>
    <t>WYDATKI</t>
  </si>
  <si>
    <t>4210</t>
  </si>
  <si>
    <t>4300</t>
  </si>
  <si>
    <t>Zakup usług pozostałych.</t>
  </si>
  <si>
    <t>4260</t>
  </si>
  <si>
    <t>4270</t>
  </si>
  <si>
    <t>Opłaty z tytułu zakupu usług telekomunikacyjnych telefonii stacjonarnej</t>
  </si>
  <si>
    <t>4750</t>
  </si>
  <si>
    <t>Załącznik Nr 8 do Uchwały Rady Gminy Chojnów                                                                          Nr XLIII/257/2009 z dnia 18 grudnia 2009 r.</t>
  </si>
  <si>
    <t>Zakup akcesoriów komupterowych, w tym programów i licencji.</t>
  </si>
  <si>
    <t>Różne rozliczenia finansowe</t>
  </si>
  <si>
    <t>Szkoły podstawowe</t>
  </si>
  <si>
    <t>851</t>
  </si>
  <si>
    <t>85121</t>
  </si>
  <si>
    <t>90015</t>
  </si>
  <si>
    <t>92108</t>
  </si>
  <si>
    <t>Razem</t>
  </si>
  <si>
    <t>Załącznik Nr 4</t>
  </si>
  <si>
    <t>D O C H O D Y    I     W Y D A T K I</t>
  </si>
  <si>
    <t>związane z realizacją zadań zleconych</t>
  </si>
  <si>
    <t>w zł.</t>
  </si>
  <si>
    <t>Wyszczególnienie</t>
  </si>
  <si>
    <t>Dochody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</si>
  <si>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</si>
  <si>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</si>
  <si>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</si>
  <si>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</si>
  <si>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</si>
  <si>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</si>
  <si>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</si>
  <si>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Urzędy Naczelnych Organów Władzy</t>
  </si>
  <si>
    <t>Obrona Cywilna</t>
  </si>
  <si>
    <t>Świadczenia rodzinne oraz składki na ubezp.em.rent.z ubezp. Społ.</t>
  </si>
  <si>
    <t>Składki na ubezpieczenie zdrowotne</t>
  </si>
  <si>
    <t>O G Ó Ł E M:</t>
  </si>
  <si>
    <t>Załącznik Nr 5</t>
  </si>
  <si>
    <t>ZESTAWIENIE DOCHODÓW I WYDATKÓW</t>
  </si>
  <si>
    <t>Treść</t>
  </si>
  <si>
    <t>Projekt planu</t>
  </si>
  <si>
    <r>
      <t>DOCHODY</t>
    </r>
    <r>
      <rPr>
        <sz val="12"/>
        <rFont val="Arial"/>
        <family val="0"/>
      </rPr>
      <t xml:space="preserve">  ogółem:</t>
    </r>
  </si>
  <si>
    <r>
      <t>DOCHODY</t>
    </r>
    <r>
      <rPr>
        <sz val="10"/>
        <rFont val="Arial"/>
        <family val="0"/>
      </rPr>
      <t xml:space="preserve">  ogółem:</t>
    </r>
  </si>
  <si>
    <t>w tym:</t>
  </si>
  <si>
    <t>wpływy z tytułu opłat za udzielenie zezwolenia na sprzedaż napojów alkoholowych</t>
  </si>
  <si>
    <r>
      <t>WYDATKI</t>
    </r>
    <r>
      <rPr>
        <sz val="12"/>
        <rFont val="Arial"/>
        <family val="2"/>
      </rPr>
      <t xml:space="preserve"> ogółem</t>
    </r>
  </si>
  <si>
    <r>
      <t xml:space="preserve">WYDATKI </t>
    </r>
    <r>
      <rPr>
        <sz val="10"/>
        <rFont val="Arial"/>
        <family val="2"/>
      </rPr>
      <t>na przeciwdziałanie narkomanii</t>
    </r>
  </si>
  <si>
    <t>KOORDYNACJA I NADZOROWANIE PROBLEMATYKI NARKOMANII</t>
  </si>
  <si>
    <t>1/ Materiały na zajęcia profilaktyczno - środowiskowe oraz na spotkania z dziećmi.</t>
  </si>
  <si>
    <t>2/ Pozostałe (programy profilaktyczno -wychowawcze w szkołach, prowadzenie zajęć edukacyjno -warsztatowych itp.)</t>
  </si>
  <si>
    <t>3/ podróże służbowe</t>
  </si>
  <si>
    <r>
      <t xml:space="preserve">WYDATKI </t>
    </r>
    <r>
      <rPr>
        <sz val="10"/>
        <rFont val="Arial"/>
        <family val="0"/>
      </rPr>
      <t xml:space="preserve">  na przeciwdziałanie alkoholizmowi</t>
    </r>
  </si>
  <si>
    <t>KOORDYNACJA I NADZOROWANIE PROBLEMATYKI ALKOHOLOWEJ</t>
  </si>
  <si>
    <t>1/ Działalność Gminnej Komisji Rozwiązywania Problemów Alkoholowych</t>
  </si>
  <si>
    <t>2/ Świetlice socjoterapeutyczne</t>
  </si>
  <si>
    <t>3/ Punkt informacyjno-konsultacyjny</t>
  </si>
  <si>
    <t>5/ Koszty postępowania sądowego i prokuratorskiego oraz podróże służbowe</t>
  </si>
  <si>
    <t>POMOC RODZINOM DOTKNIĘTYM PROBLEMEM ALKOHOLOWYM</t>
  </si>
  <si>
    <t>Dofinansowanie do wypoczynku dla dzieci z uwzględnieniem programu zajęć profilaktycznych w zakresie problemów alkoholowych</t>
  </si>
  <si>
    <t>WSPOMAGANIE INSTYTUCJI, STOWARZYSZEŃ SŁUŻĄCYCH ROZWIĄZYWANIU PROBLEMÓW ALKOHOLOWYCH</t>
  </si>
  <si>
    <t>Izby Wytrzeźwień w Legnicy-5.000</t>
  </si>
  <si>
    <t xml:space="preserve">4/ Pozostałe ("Mikołajki", "Dzień Dziecka" programy profilaktyczne w Szkołach, teatrze, programy RG LZS itp.)  </t>
  </si>
  <si>
    <t>Załącznik nr 7</t>
  </si>
  <si>
    <t xml:space="preserve">DLA GMINNEGO ZAKŁADU GOSPODARKI KOMUNALNEJ I MIESZKANIOWEJ W CHOJNOWIE </t>
  </si>
  <si>
    <t>CEL</t>
  </si>
  <si>
    <t>DOPŁATA DO SIECI KANALIZACYJNEJ</t>
  </si>
  <si>
    <t xml:space="preserve">DOTACJA PRZEDMIOTOWA  </t>
  </si>
  <si>
    <t xml:space="preserve">PRZYCHODY I WYDATKI </t>
  </si>
  <si>
    <t>GMINNEGO FUNDUSZU OCHRONY ŚRODOWISKA</t>
  </si>
  <si>
    <t>WYSZCZEGÓLNIENIE</t>
  </si>
  <si>
    <t>PRZYCHODY</t>
  </si>
  <si>
    <t>ROZCHODY</t>
  </si>
  <si>
    <t>Stan środków obrotowych na początek roku</t>
  </si>
  <si>
    <t>Gospodarka komunalna i ochrona środowiska</t>
  </si>
  <si>
    <t>90011</t>
  </si>
  <si>
    <t>Fundusz ochrony środowiska i gospodarki wodnej</t>
  </si>
  <si>
    <t>6110</t>
  </si>
  <si>
    <t>Wydatki inwestycyjne funduszy celowych</t>
  </si>
  <si>
    <t>OGÓŁEM</t>
  </si>
  <si>
    <t>Przychody</t>
  </si>
  <si>
    <t>Opłaty i kary za gospodarcze korzystanie ze środowiska</t>
  </si>
  <si>
    <t>zadania inwestycyjne:</t>
  </si>
  <si>
    <t xml:space="preserve">PLAN PRZYCHODÓW I WYDATKÓW </t>
  </si>
  <si>
    <t>§ 4220</t>
  </si>
  <si>
    <t>Zakup środków żywności</t>
  </si>
  <si>
    <t>Opłaty na rzecz budżetu państwa</t>
  </si>
  <si>
    <t>Podatek od towarów i usług VAT</t>
  </si>
  <si>
    <t>Załącznik Nr 6 do Uchwały Rady Gminy Chojnów                                      Nr XLIII/257/2009 z dnia 18 grudnia 2009 r.</t>
  </si>
  <si>
    <t>Stan środków obrotowych na koniec roku</t>
  </si>
  <si>
    <t>§ 4720</t>
  </si>
  <si>
    <t>Amortyzacja</t>
  </si>
  <si>
    <t>Pozostałe koszty</t>
  </si>
  <si>
    <t>Zakup materiałów papierniczych do sprzetu drukarskiego i urządzeń kserograficznych.</t>
  </si>
  <si>
    <t>DOCHODY I WYDATKI RACHUNKU DOCHODÓW WŁASNYCH</t>
  </si>
  <si>
    <t>SZKÓŁ PODSTAWOWYCH W GMINIE CHOJNÓW</t>
  </si>
  <si>
    <t>Oświata i wychowanie</t>
  </si>
  <si>
    <t>Zakup materiałów i wyposażenia</t>
  </si>
  <si>
    <t>4220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</si>
  <si>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</si>
  <si>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 xml:space="preserve">DOCHODY Z ZAKRESU ADMINISTRACJI RZĄDOWEJ </t>
  </si>
  <si>
    <r>
      <t>75011</t>
    </r>
    <r>
      <rPr>
        <sz val="10"/>
        <rFont val="Arial"/>
        <family val="0"/>
      </rPr>
      <t xml:space="preserve"> Administracja państwowa       § 0690 </t>
    </r>
  </si>
  <si>
    <r>
      <t>85212</t>
    </r>
    <r>
      <rPr>
        <sz val="10"/>
        <rFont val="Arial"/>
        <family val="0"/>
      </rPr>
      <t xml:space="preserve"> Pomoc społeczna    § 0970</t>
    </r>
  </si>
  <si>
    <t xml:space="preserve">Rady Gminy w Chojnowie </t>
  </si>
  <si>
    <t>Przewidywany termin realizacji</t>
  </si>
  <si>
    <t>Nazwa zadania  (inwestycji)</t>
  </si>
  <si>
    <t xml:space="preserve">Finansowanie zadania </t>
  </si>
  <si>
    <t>Budżet gminy</t>
  </si>
  <si>
    <t>Inne środki</t>
  </si>
  <si>
    <t>Fundusze strukturalne</t>
  </si>
  <si>
    <t>Kredyty,  pożyczki</t>
  </si>
  <si>
    <t>x</t>
  </si>
  <si>
    <t>DROGI</t>
  </si>
  <si>
    <t>BUDOWNICTWO</t>
  </si>
  <si>
    <t>INFRASTRUKTURA WIEJSKA</t>
  </si>
  <si>
    <t>sprzedaż mienia ,wpływy z przekształcenia prawa użytkowania wieczystego przysługującego osobom fizycznym w prawo własności</t>
  </si>
  <si>
    <t>§ 0770 0760</t>
  </si>
  <si>
    <t xml:space="preserve">Remont drogi gminnej do miejscowości Dobroszów </t>
  </si>
  <si>
    <t>NA ROK 2010</t>
  </si>
  <si>
    <t>Nr XLIII/257/2009 z dnia 18 grudnia 2009 r.</t>
  </si>
  <si>
    <t xml:space="preserve">związanych z realizacją programu profilaktyki i rozwiązywania problemów alkoholowych oraz przeciwdziałania narkomanii na 2010 rok.    </t>
  </si>
  <si>
    <t>85216</t>
  </si>
  <si>
    <t>Dochody budżetu gminy na rok 2010</t>
  </si>
  <si>
    <t>Paragraf</t>
  </si>
  <si>
    <t>Planowane dochody na 2010r</t>
  </si>
  <si>
    <t>bieżące</t>
  </si>
  <si>
    <t>majątkowe</t>
  </si>
  <si>
    <t>Rolnictwo i łowiectwo</t>
  </si>
  <si>
    <t>Wpływy z różnych dochodów</t>
  </si>
  <si>
    <t>Dotacje otrzymane z funduszy celowych na finansowanie lub dofinansowanie kosztów realizacji inwestycji i zakupów inwestycyjnych jednostek sektora finansów publicznych</t>
  </si>
  <si>
    <t>Wpłaty z tytułu odpłatnego nabycia prawa własności oraz prawa użytkowania wieczystego nieruchomości</t>
  </si>
  <si>
    <t>Transport i łączność</t>
  </si>
  <si>
    <t>Gospodarka mieszkaniowa</t>
  </si>
  <si>
    <t>Wpływy z opłat za zarząd, użytkowanie i użytkowanie wieczyste nieruchomości</t>
  </si>
  <si>
    <t>Wpływy z tytułu przekształcenia prawa użytkowania wieczystego przysługującego osobom fizycznym w prawo własności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</si>
  <si>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</si>
  <si>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</si>
  <si>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</si>
  <si>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</si>
  <si>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</si>
  <si>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</si>
  <si>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Urzędy naczelnych organów władzy państwowej, kontroli i ochrony prawa oraz sądownictwa</t>
  </si>
  <si>
    <t>do Uchwały Rady Gminy Chojnów</t>
  </si>
  <si>
    <t>Nr XLIII/257/2009 z dnia 18 grudnia 2009r.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</si>
  <si>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</si>
  <si>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</si>
  <si>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</si>
  <si>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</si>
  <si>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</si>
  <si>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</si>
  <si>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</si>
  <si>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</si>
  <si>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</si>
  <si>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Podatek od środków transportowych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</si>
  <si>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</si>
  <si>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</si>
  <si>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</si>
  <si>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</si>
  <si>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</si>
  <si>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</si>
  <si>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0590</t>
  </si>
  <si>
    <t>Wpływy z opłat za koncesje i licencje</t>
  </si>
  <si>
    <t>75621</t>
  </si>
  <si>
    <t>Udziały gmin w podatkach stanowiących dochód budżetu państwa</t>
  </si>
  <si>
    <t>Podatek dochodowy od osób fizycznych</t>
  </si>
  <si>
    <t>Różne rozliczenia</t>
  </si>
  <si>
    <t>Część oświatowa subwencji ogólnej dla jednostek samorządu terytorialnego</t>
  </si>
  <si>
    <t>Subwencje ogólne z budżetu państwa</t>
  </si>
  <si>
    <t>Załącznik nr 3 do Uchwały Rady Gminy Chojnów Nr XLIII/257/2009 z dnia 18 grudnia 2009 r.</t>
  </si>
  <si>
    <t>Część wyrównawcza subwencji ogólnej dla gmin</t>
  </si>
  <si>
    <t>Pomoc społeczna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</si>
  <si>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</si>
  <si>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</si>
  <si>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Dotacje celowe otrzymane z budżetu państwa na realizację własnych zadań bieżących gmin (związków gmin)</t>
  </si>
  <si>
    <t>Zasiłki stałe</t>
  </si>
  <si>
    <t>Ośrodki pomocy społecznej</t>
  </si>
  <si>
    <t>Edukacyjna opieka wychowawcza</t>
  </si>
  <si>
    <t>Kolonie i obozy oraz inne formy wypoczynku dzieci i młodzieży szkolnej, a także szkolenia młodzieży</t>
  </si>
  <si>
    <t>Dochody Budżetowe Gminy Chojnów na 2010 rok według źródeł</t>
  </si>
  <si>
    <t>wpływy z opłat za koncesje i licencje</t>
  </si>
  <si>
    <t>§ 0590</t>
  </si>
  <si>
    <t>wpływy z różnych opłat</t>
  </si>
  <si>
    <t>PLAN ZADAŃ INWESTYCYJNYCH NA ROK 2010</t>
  </si>
  <si>
    <t>Wydatki w ramach funduszu sołeckiego na rok 2010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</si>
  <si>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</si>
  <si>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</si>
  <si>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</si>
  <si>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</si>
  <si>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</si>
  <si>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</si>
  <si>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</si>
  <si>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</si>
  <si>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Zakup namiotów - pawilonów</t>
  </si>
  <si>
    <t>92109</t>
  </si>
  <si>
    <t>Wykonanie "piłkochwytów" na boisko do piłki nożnej</t>
  </si>
  <si>
    <t>Zakup kamienia do remontu dróg</t>
  </si>
  <si>
    <t>Zakup ławek do parku</t>
  </si>
  <si>
    <t>Zagospodarowanie i utwardzenie terenu wokół świetlicy</t>
  </si>
  <si>
    <t>Wykonanie boiska do siatkówki</t>
  </si>
  <si>
    <t>Remont wiat przystankowych</t>
  </si>
  <si>
    <t xml:space="preserve">Załącznik nr 2 do Uchwały Rady Gminy Chojnów Nr XLIII/257/2009 z dnia 18 grudnia 2009 r. </t>
  </si>
  <si>
    <t>Biskupin</t>
  </si>
  <si>
    <t>Zakup i montaż kominka w świetlicy</t>
  </si>
  <si>
    <t>Zakup wyposażenia do świetlicy</t>
  </si>
  <si>
    <t>Budziwojów</t>
  </si>
  <si>
    <t>Budowa ogólnodostepnej strefy rekreacyjno - wypoczynkowej</t>
  </si>
  <si>
    <t>Zakup kamienia na remonty cząstkowe dróg</t>
  </si>
  <si>
    <t>Czernikowice</t>
  </si>
  <si>
    <t>Remont świetlicy wiejskiej</t>
  </si>
  <si>
    <t>Dobroszów</t>
  </si>
  <si>
    <t>Remont swietlicy</t>
  </si>
  <si>
    <t>Zakup wyposażenia sanitarnego</t>
  </si>
  <si>
    <t xml:space="preserve">Goliszów </t>
  </si>
  <si>
    <t>Wykonanie elewacji świetlicy wraz budową wiatrołapu</t>
  </si>
  <si>
    <t>Wykonanie szafy na naczynia</t>
  </si>
  <si>
    <t>Zakup tłucznia na drogi</t>
  </si>
  <si>
    <t>Wykonanie mocowań pod siedziska ławek na biosku sportowym</t>
  </si>
  <si>
    <t>Zakup kosiarki na boisko sportowe</t>
  </si>
  <si>
    <t>Gołaczów</t>
  </si>
  <si>
    <t>Oczyszczanie i naprawa zbiornika p.poż</t>
  </si>
  <si>
    <t>Gołocin Pawlikowice</t>
  </si>
  <si>
    <t>Wykonanie ogrodzenia świetlicy wraz z tarasem</t>
  </si>
  <si>
    <t>Groble</t>
  </si>
  <si>
    <t>Zakup lampy oświetleniowej</t>
  </si>
  <si>
    <t>Remont świetlicy wiejskiej - remont sufitu etap I, wymiana instalacji elektrycznej</t>
  </si>
  <si>
    <t>Jaroszówka</t>
  </si>
  <si>
    <t>Remont elewacji zewnętrznej świetlicy</t>
  </si>
  <si>
    <t>Częściowa wymiana instalacji elektrycznej wraz z zabezpieczeniami w świetlicy</t>
  </si>
  <si>
    <t>Remont zaplecza kuchennego w świetlicy</t>
  </si>
  <si>
    <t>Zakup kamienia na drogi gruntowe</t>
  </si>
  <si>
    <t>Jerzmanowice</t>
  </si>
  <si>
    <t>Budowa placu zabaw</t>
  </si>
  <si>
    <t>Konradówka Piotrowice</t>
  </si>
  <si>
    <t>Montaż dodatkowych lamp oświetleniowych</t>
  </si>
  <si>
    <t xml:space="preserve">Zakup kosiarki </t>
  </si>
  <si>
    <t xml:space="preserve">Krzywa </t>
  </si>
  <si>
    <t>Malowanie wewnętrzne świetlicy</t>
  </si>
  <si>
    <t xml:space="preserve">Załącznik Nr1
do Uchwały Rady Gminy Chojnów
Nr XLIII/257/2009 z dnia 18 grudnia 2009 r.
</t>
  </si>
  <si>
    <t>Michów</t>
  </si>
  <si>
    <t xml:space="preserve">Wydatki </t>
  </si>
  <si>
    <t>Gospodarstwa Pomocniczego Urzędu Gminy w Chojnowie z/s w Piotrowicach na rok 2010</t>
  </si>
  <si>
    <t>Plan przychodów na rok 2010</t>
  </si>
  <si>
    <t>Gminnego Zakładu Gospodarki Komunalnej i Mieszkaniowej w Chojnowie                   na rok 2010</t>
  </si>
  <si>
    <t>Wpływy z podatku rolnego, podatku leśnego, podatku od spadków i darowizn, podatku od czynności cywilnoprawnych oraz podatków i opłat lokalnych od osób fizycznych</t>
  </si>
  <si>
    <t>wpływy z usług ksero, reklamy, gazetki,  wpływy z odpłatności rodziców za pobyt dzieci na koloni, wieczyste użytkowanie, dzierżawy  itp.</t>
  </si>
  <si>
    <t xml:space="preserve">§  0470 0750  0830 0970 </t>
  </si>
  <si>
    <t>Dotacje celowe otrzymane z samorządu województwa na inwestycje i zakupy inwestycyjne realizowane na podstawie porozumień (umów) między jednostkami samorządu terytorialnego</t>
  </si>
  <si>
    <r>
      <t>Dotacje celowe otrzymane z funduszy celowych</t>
    </r>
    <r>
      <rPr>
        <sz val="10"/>
        <rFont val="Arial CE"/>
        <family val="0"/>
      </rPr>
      <t xml:space="preserve"> na finansowanie lub dofinansowanie kosztów realizacji inwestycji i zakupów inwestycyjnych jednostek sektora finansów publicznych. </t>
    </r>
  </si>
  <si>
    <r>
      <t>Dotacje celowe otrzymane z samorządu województwa</t>
    </r>
    <r>
      <rPr>
        <sz val="12"/>
        <color indexed="8"/>
        <rFont val="Arial CE"/>
        <family val="0"/>
      </rPr>
      <t xml:space="preserve"> </t>
    </r>
    <r>
      <rPr>
        <sz val="10"/>
        <color indexed="8"/>
        <rFont val="Arial CE"/>
        <family val="0"/>
      </rPr>
      <t>na inwestycje i zakupy inwestycyjne realizowane na podstawie porozumień (umów) między jednostkami samorządu terytorialnego</t>
    </r>
  </si>
  <si>
    <t>11.</t>
  </si>
  <si>
    <t>§ 6330</t>
  </si>
  <si>
    <t>Kultura fizyczna i sport</t>
  </si>
  <si>
    <t>6630</t>
  </si>
  <si>
    <t xml:space="preserve">WYDATKI </t>
  </si>
  <si>
    <t>Nazwa inwestycji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</si>
  <si>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</si>
  <si>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</si>
  <si>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</si>
  <si>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</si>
  <si>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</si>
  <si>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</si>
  <si>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Budowa sieci wodno - kanalizacyjnej dla wsi Pawlikowice etap II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</si>
  <si>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</si>
  <si>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</si>
  <si>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</si>
  <si>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</si>
  <si>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</si>
  <si>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</si>
  <si>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</si>
  <si>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</si>
  <si>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Montaż kominka w świetlicy wiejskiej we wsi Biskupin</t>
  </si>
  <si>
    <t>Wykonanie elewacji i wiatrołapu w świetlicy wiejskiej w Goliszowie</t>
  </si>
  <si>
    <t>Budowa zaplecza magazynowego w świetlicy we wsi Stary Łom</t>
  </si>
  <si>
    <t>Dotacja na wykonanie adaptacji części budynku na potrzeby funkcjonowania Gminnego Ośrodka Kultury i Rekreacji w Piotrowicach</t>
  </si>
  <si>
    <t>Budowa ogólnodostępnej strefy rekreacyjno - wypoczynkowej w Budziwojowie</t>
  </si>
  <si>
    <t>Budowa placu zabaw we wsi Jerzmanowice</t>
  </si>
  <si>
    <t>Wykonanie studni oraz montażem sprzętu nawadniającego przy boisku sportowym we wsi Niedźwiedzice</t>
  </si>
  <si>
    <t>Budowa placu zabaw we wsi Strupice</t>
  </si>
  <si>
    <t>Wykonanie studni głębinowej z pompą przy boisku sportowym we wsi Witków</t>
  </si>
  <si>
    <t>Zakup kosiarki do koszenia na boisku sportowym w Goliszowie</t>
  </si>
  <si>
    <t>Budowa kompleksu sportowego "Moje boisko Orlik 2012" przy Zespole Szkolno - Przedszkolnym w Rokitkach</t>
  </si>
  <si>
    <t>LIMITY WYDATKÓW NA WIELOLETNIE PROGRAMY INWESTYCYJNE NA LATA 2010-2012</t>
  </si>
  <si>
    <t>Wykonanie ogrodzenia świetlicy Gołocin - Pawlikowice wraz z tarasem</t>
  </si>
  <si>
    <t>Zakup szafy chłodniczej do kuchni w świetlicy w Zamienicach</t>
  </si>
  <si>
    <t>Modernizacja zaplecza remizy OSP w Witkowie</t>
  </si>
  <si>
    <t>Budowa chodnika we wsi Rokitki - etap I wraz z poszerzeniem jezdni drogi - etap II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</si>
  <si>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</si>
  <si>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</si>
  <si>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</si>
  <si>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</si>
  <si>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</si>
  <si>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</si>
  <si>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</si>
  <si>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</si>
  <si>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</si>
  <si>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</si>
  <si>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</si>
  <si>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</si>
  <si>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</si>
  <si>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</si>
  <si>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</si>
  <si>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</si>
  <si>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</si>
  <si>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</si>
  <si>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</si>
  <si>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</si>
  <si>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</si>
  <si>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</si>
  <si>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</si>
  <si>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</si>
  <si>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</si>
  <si>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</si>
  <si>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</si>
  <si>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</si>
  <si>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</si>
  <si>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</si>
  <si>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</si>
  <si>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</si>
  <si>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</si>
  <si>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</si>
  <si>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</si>
  <si>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145 370,00</t>
  </si>
  <si>
    <t>0,00</t>
  </si>
  <si>
    <t>01008</t>
  </si>
  <si>
    <t>Melioracje wodne</t>
  </si>
  <si>
    <t>5 000,00</t>
  </si>
  <si>
    <t>4 000,00</t>
  </si>
  <si>
    <t>1 000,00</t>
  </si>
  <si>
    <t>108 300,00</t>
  </si>
  <si>
    <t>70 000,00</t>
  </si>
  <si>
    <t>Zakup usług remontowych</t>
  </si>
  <si>
    <t>4520</t>
  </si>
  <si>
    <t>Opłaty na rzecz budżetów jednostek samorządu terytorialnego</t>
  </si>
  <si>
    <t>28 300,00</t>
  </si>
  <si>
    <t>Wydatki inwestycyjne jednostek budżetowych</t>
  </si>
  <si>
    <t>01030</t>
  </si>
  <si>
    <t>Izby rolnicze</t>
  </si>
  <si>
    <t>20 470,00</t>
  </si>
  <si>
    <t>2850</t>
  </si>
  <si>
    <t>Wpłaty gmin na rzecz izb rolniczych w wysokości 2% uzyskanych wpływów z podatku rolnego</t>
  </si>
  <si>
    <t>11 600,00</t>
  </si>
  <si>
    <t>1 128 604,00</t>
  </si>
  <si>
    <t>110 400,00</t>
  </si>
  <si>
    <t>1 018 204,00</t>
  </si>
  <si>
    <t>32 375,00</t>
  </si>
  <si>
    <t>70 025,00</t>
  </si>
  <si>
    <t>8 000,00</t>
  </si>
  <si>
    <t>393 000,00</t>
  </si>
  <si>
    <t>190 200,00</t>
  </si>
  <si>
    <t>67 700,00</t>
  </si>
  <si>
    <t>122 500,00</t>
  </si>
  <si>
    <t>200 000,00</t>
  </si>
  <si>
    <t>2 800,00</t>
  </si>
  <si>
    <t>70001</t>
  </si>
  <si>
    <t>Zakłady gospodarki mieszkaniowej</t>
  </si>
  <si>
    <t>2650</t>
  </si>
  <si>
    <t>Dotacja przedmiotowa z budżetu dla zakładu budżetowego</t>
  </si>
  <si>
    <t>69 120,00</t>
  </si>
  <si>
    <t>60 000,00</t>
  </si>
  <si>
    <t>9 120,00</t>
  </si>
  <si>
    <t>Wydatki na zakupy inwestycyjne jednostek budżetowych</t>
  </si>
  <si>
    <t>133 000,00</t>
  </si>
  <si>
    <t>130 200,00</t>
  </si>
  <si>
    <t>62 500,00</t>
  </si>
  <si>
    <t>3020</t>
  </si>
  <si>
    <t>4010</t>
  </si>
  <si>
    <t>52 000,00</t>
  </si>
  <si>
    <t>4110</t>
  </si>
  <si>
    <t>9 300,00</t>
  </si>
  <si>
    <t>4120</t>
  </si>
  <si>
    <t>6 400,00</t>
  </si>
  <si>
    <t>7 000,00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</si>
</sst>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_-* #,##0.000\ _z_ł_-;\-* #,##0.000\ _z_ł_-;_-* &quot;-&quot;??\ _z_ł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1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8"/>
      <color indexed="8"/>
      <name val="Arial CE"/>
      <family val="0"/>
    </font>
    <font>
      <sz val="11"/>
      <color indexed="8"/>
      <name val="Times New Roman"/>
      <family val="1"/>
    </font>
    <font>
      <sz val="8"/>
      <name val="Arial CE"/>
      <family val="2"/>
    </font>
    <font>
      <sz val="10"/>
      <name val="Times New Roman"/>
      <family val="1"/>
    </font>
    <font>
      <sz val="11"/>
      <name val="Arial"/>
      <family val="0"/>
    </font>
    <font>
      <sz val="7"/>
      <name val="Arial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9.7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.7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8"/>
      <name val="Arial"/>
      <family val="2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b/>
      <i/>
      <sz val="10"/>
      <name val="Arial"/>
      <family val="2"/>
    </font>
    <font>
      <sz val="8"/>
      <color indexed="8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9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thin"/>
      <top style="double">
        <color indexed="8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8" fillId="0" borderId="0" xfId="0" applyFont="1" applyAlignment="1">
      <alignment horizontal="right" indent="15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12" fillId="0" borderId="8" xfId="15" applyFont="1" applyBorder="1" applyAlignment="1">
      <alignment horizontal="justify" vertical="center" wrapText="1"/>
    </xf>
    <xf numFmtId="164" fontId="0" fillId="0" borderId="9" xfId="15" applyNumberFormat="1" applyBorder="1" applyAlignment="1">
      <alignment vertical="center"/>
    </xf>
    <xf numFmtId="43" fontId="1" fillId="0" borderId="5" xfId="15" applyFont="1" applyBorder="1" applyAlignment="1">
      <alignment horizontal="center" vertical="center"/>
    </xf>
    <xf numFmtId="43" fontId="12" fillId="0" borderId="10" xfId="15" applyFont="1" applyBorder="1" applyAlignment="1">
      <alignment horizontal="justify" vertical="center" wrapText="1"/>
    </xf>
    <xf numFmtId="164" fontId="0" fillId="0" borderId="11" xfId="15" applyNumberFormat="1" applyBorder="1" applyAlignment="1">
      <alignment vertical="center"/>
    </xf>
    <xf numFmtId="43" fontId="1" fillId="0" borderId="4" xfId="15" applyFont="1" applyBorder="1" applyAlignment="1">
      <alignment horizontal="center" vertical="center"/>
    </xf>
    <xf numFmtId="43" fontId="12" fillId="0" borderId="12" xfId="15" applyFont="1" applyBorder="1" applyAlignment="1">
      <alignment horizontal="justify" vertical="center" wrapText="1"/>
    </xf>
    <xf numFmtId="164" fontId="0" fillId="0" borderId="13" xfId="15" applyNumberFormat="1" applyBorder="1" applyAlignment="1">
      <alignment vertical="center"/>
    </xf>
    <xf numFmtId="43" fontId="0" fillId="0" borderId="4" xfId="15" applyBorder="1" applyAlignment="1">
      <alignment horizontal="center" vertical="center"/>
    </xf>
    <xf numFmtId="164" fontId="11" fillId="0" borderId="14" xfId="15" applyNumberFormat="1" applyFont="1" applyBorder="1" applyAlignment="1">
      <alignment vertical="center"/>
    </xf>
    <xf numFmtId="43" fontId="0" fillId="0" borderId="0" xfId="15" applyAlignment="1">
      <alignment horizontal="center" vertical="center"/>
    </xf>
    <xf numFmtId="43" fontId="0" fillId="0" borderId="0" xfId="15" applyAlignment="1">
      <alignment horizontal="justify" vertical="center"/>
    </xf>
    <xf numFmtId="164" fontId="0" fillId="0" borderId="0" xfId="15" applyNumberFormat="1" applyAlignment="1">
      <alignment/>
    </xf>
    <xf numFmtId="43" fontId="1" fillId="0" borderId="7" xfId="15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43" fontId="0" fillId="0" borderId="0" xfId="15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justify" vertical="justify"/>
    </xf>
    <xf numFmtId="0" fontId="15" fillId="0" borderId="17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0" fontId="15" fillId="0" borderId="20" xfId="0" applyFont="1" applyBorder="1" applyAlignment="1">
      <alignment horizontal="right" vertical="center"/>
    </xf>
    <xf numFmtId="49" fontId="0" fillId="0" borderId="21" xfId="0" applyNumberFormat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20" fillId="0" borderId="22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right" vertical="center"/>
    </xf>
    <xf numFmtId="0" fontId="12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15" fillId="0" borderId="26" xfId="0" applyFont="1" applyBorder="1" applyAlignment="1">
      <alignment vertical="justify"/>
    </xf>
    <xf numFmtId="49" fontId="15" fillId="0" borderId="27" xfId="0" applyNumberFormat="1" applyFont="1" applyBorder="1" applyAlignment="1">
      <alignment horizontal="justify" vertical="center" wrapText="1"/>
    </xf>
    <xf numFmtId="0" fontId="0" fillId="0" borderId="8" xfId="0" applyBorder="1" applyAlignment="1">
      <alignment horizontal="center"/>
    </xf>
    <xf numFmtId="3" fontId="15" fillId="0" borderId="9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justify" vertical="center" wrapText="1"/>
    </xf>
    <xf numFmtId="0" fontId="0" fillId="0" borderId="25" xfId="0" applyBorder="1" applyAlignment="1">
      <alignment horizontal="center" wrapText="1"/>
    </xf>
    <xf numFmtId="0" fontId="15" fillId="0" borderId="28" xfId="0" applyFont="1" applyBorder="1" applyAlignment="1">
      <alignment vertical="justify"/>
    </xf>
    <xf numFmtId="49" fontId="15" fillId="0" borderId="29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3" fontId="15" fillId="0" borderId="30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49" fontId="15" fillId="0" borderId="0" xfId="0" applyNumberFormat="1" applyFont="1" applyAlignment="1">
      <alignment horizontal="right" wrapText="1"/>
    </xf>
    <xf numFmtId="49" fontId="15" fillId="0" borderId="31" xfId="0" applyNumberFormat="1" applyFont="1" applyBorder="1" applyAlignment="1">
      <alignment horizontal="center" wrapText="1"/>
    </xf>
    <xf numFmtId="3" fontId="15" fillId="0" borderId="3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3" fontId="6" fillId="2" borderId="34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6" fillId="2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34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3" fontId="3" fillId="0" borderId="3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 vertical="center" wrapText="1"/>
    </xf>
    <xf numFmtId="3" fontId="1" fillId="0" borderId="1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justify" vertical="center" wrapText="1"/>
    </xf>
    <xf numFmtId="3" fontId="0" fillId="0" borderId="37" xfId="0" applyNumberForma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justify" vertical="center" wrapText="1"/>
    </xf>
    <xf numFmtId="3" fontId="1" fillId="0" borderId="19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3" fontId="0" fillId="0" borderId="11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justify" vertical="center" wrapText="1"/>
    </xf>
    <xf numFmtId="0" fontId="0" fillId="0" borderId="39" xfId="0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1" fillId="0" borderId="12" xfId="15" applyNumberFormat="1" applyFont="1" applyBorder="1" applyAlignment="1">
      <alignment horizontal="center" vertical="center"/>
    </xf>
    <xf numFmtId="164" fontId="0" fillId="0" borderId="13" xfId="15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4" fontId="0" fillId="0" borderId="12" xfId="15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12" fillId="0" borderId="12" xfId="15" applyNumberFormat="1" applyFont="1" applyBorder="1" applyAlignment="1">
      <alignment horizontal="center" vertical="center"/>
    </xf>
    <xf numFmtId="164" fontId="1" fillId="0" borderId="13" xfId="15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0" xfId="15" applyNumberFormat="1" applyBorder="1" applyAlignment="1">
      <alignment horizontal="center" vertical="center"/>
    </xf>
    <xf numFmtId="164" fontId="1" fillId="0" borderId="11" xfId="15" applyNumberFormat="1" applyFont="1" applyBorder="1" applyAlignment="1">
      <alignment horizontal="center" vertical="center"/>
    </xf>
    <xf numFmtId="164" fontId="11" fillId="0" borderId="1" xfId="15" applyNumberFormat="1" applyFont="1" applyBorder="1" applyAlignment="1">
      <alignment horizontal="center" vertical="center"/>
    </xf>
    <xf numFmtId="164" fontId="11" fillId="0" borderId="30" xfId="15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15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horizontal="center" wrapText="1"/>
    </xf>
    <xf numFmtId="41" fontId="3" fillId="0" borderId="37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41" fontId="0" fillId="0" borderId="13" xfId="15" applyNumberFormat="1" applyBorder="1" applyAlignment="1">
      <alignment vertical="center"/>
    </xf>
    <xf numFmtId="41" fontId="0" fillId="0" borderId="11" xfId="15" applyNumberFormat="1" applyBorder="1" applyAlignment="1">
      <alignment vertical="center"/>
    </xf>
    <xf numFmtId="41" fontId="3" fillId="0" borderId="14" xfId="15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0" fillId="0" borderId="9" xfId="15" applyNumberFormat="1" applyBorder="1" applyAlignment="1">
      <alignment/>
    </xf>
    <xf numFmtId="164" fontId="0" fillId="0" borderId="13" xfId="15" applyNumberFormat="1" applyBorder="1" applyAlignment="1">
      <alignment/>
    </xf>
    <xf numFmtId="0" fontId="22" fillId="0" borderId="12" xfId="0" applyFont="1" applyBorder="1" applyAlignment="1">
      <alignment horizontal="justify" vertical="center" wrapText="1"/>
    </xf>
    <xf numFmtId="164" fontId="0" fillId="0" borderId="11" xfId="15" applyNumberFormat="1" applyBorder="1" applyAlignment="1">
      <alignment/>
    </xf>
    <xf numFmtId="164" fontId="1" fillId="0" borderId="11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0" fontId="0" fillId="0" borderId="8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2" borderId="40" xfId="0" applyFont="1" applyFill="1" applyBorder="1" applyAlignment="1">
      <alignment vertical="center"/>
    </xf>
    <xf numFmtId="3" fontId="17" fillId="2" borderId="41" xfId="0" applyNumberFormat="1" applyFont="1" applyFill="1" applyBorder="1" applyAlignment="1">
      <alignment vertical="center"/>
    </xf>
    <xf numFmtId="3" fontId="17" fillId="2" borderId="42" xfId="0" applyNumberFormat="1" applyFont="1" applyFill="1" applyBorder="1" applyAlignment="1">
      <alignment vertical="center"/>
    </xf>
    <xf numFmtId="3" fontId="17" fillId="2" borderId="40" xfId="0" applyNumberFormat="1" applyFont="1" applyFill="1" applyBorder="1" applyAlignment="1">
      <alignment vertical="center"/>
    </xf>
    <xf numFmtId="3" fontId="17" fillId="2" borderId="43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16" fillId="0" borderId="2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4" fontId="0" fillId="0" borderId="12" xfId="15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15" applyNumberFormat="1" applyFont="1" applyFill="1" applyBorder="1" applyAlignment="1">
      <alignment horizontal="center" vertical="center"/>
    </xf>
    <xf numFmtId="164" fontId="1" fillId="0" borderId="1" xfId="15" applyNumberFormat="1" applyFont="1" applyFill="1" applyBorder="1" applyAlignment="1">
      <alignment horizontal="center" vertical="center"/>
    </xf>
    <xf numFmtId="164" fontId="1" fillId="0" borderId="30" xfId="15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164" fontId="0" fillId="0" borderId="18" xfId="15" applyNumberFormat="1" applyFont="1" applyFill="1" applyBorder="1" applyAlignment="1">
      <alignment horizontal="center" vertical="center"/>
    </xf>
    <xf numFmtId="164" fontId="0" fillId="0" borderId="44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25" xfId="15" applyNumberFormat="1" applyFill="1" applyBorder="1" applyAlignment="1">
      <alignment horizontal="center" vertical="center"/>
    </xf>
    <xf numFmtId="164" fontId="0" fillId="0" borderId="14" xfId="15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164" fontId="0" fillId="0" borderId="18" xfId="15" applyNumberFormat="1" applyFont="1" applyFill="1" applyBorder="1" applyAlignment="1">
      <alignment horizontal="center" vertical="center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9" xfId="15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justify" vertical="center" wrapText="1"/>
    </xf>
    <xf numFmtId="164" fontId="0" fillId="0" borderId="39" xfId="15" applyNumberFormat="1" applyFont="1" applyFill="1" applyBorder="1" applyAlignment="1">
      <alignment horizontal="center" vertical="center"/>
    </xf>
    <xf numFmtId="164" fontId="0" fillId="0" borderId="46" xfId="15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11" xfId="15" applyNumberForma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justify" vertical="center" wrapText="1"/>
    </xf>
    <xf numFmtId="0" fontId="12" fillId="0" borderId="33" xfId="0" applyFont="1" applyFill="1" applyBorder="1" applyAlignment="1">
      <alignment horizontal="justify" vertical="center" wrapText="1"/>
    </xf>
    <xf numFmtId="0" fontId="12" fillId="0" borderId="25" xfId="0" applyFont="1" applyFill="1" applyBorder="1" applyAlignment="1">
      <alignment horizontal="justify" vertical="center" wrapText="1"/>
    </xf>
    <xf numFmtId="164" fontId="0" fillId="0" borderId="33" xfId="15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9" fontId="0" fillId="0" borderId="10" xfId="15" applyNumberFormat="1" applyFont="1" applyBorder="1" applyAlignment="1">
      <alignment horizontal="center" vertical="center"/>
    </xf>
    <xf numFmtId="49" fontId="0" fillId="0" borderId="33" xfId="15" applyNumberFormat="1" applyFont="1" applyBorder="1" applyAlignment="1">
      <alignment horizontal="center" vertical="center"/>
    </xf>
    <xf numFmtId="49" fontId="0" fillId="0" borderId="8" xfId="15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6" fillId="0" borderId="0" xfId="0" applyNumberFormat="1" applyFill="1" applyBorder="1" applyAlignment="1" applyProtection="1">
      <alignment/>
      <protection locked="0"/>
    </xf>
    <xf numFmtId="0" fontId="26" fillId="0" borderId="0" xfId="0" applyNumberFormat="1" applyFill="1" applyBorder="1" applyAlignment="1" applyProtection="1">
      <alignment horizontal="left"/>
      <protection locked="0"/>
    </xf>
    <xf numFmtId="43" fontId="31" fillId="2" borderId="48" xfId="0" applyNumberFormat="1" applyFont="1" applyFill="1" applyBorder="1" applyAlignment="1">
      <alignment vertical="center" wrapText="1"/>
    </xf>
    <xf numFmtId="43" fontId="31" fillId="0" borderId="48" xfId="0" applyNumberFormat="1" applyFont="1" applyFill="1" applyBorder="1" applyAlignment="1">
      <alignment vertical="center" wrapText="1"/>
    </xf>
    <xf numFmtId="43" fontId="29" fillId="0" borderId="0" xfId="0" applyNumberFormat="1" applyFont="1" applyFill="1" applyBorder="1" applyAlignment="1" applyProtection="1">
      <alignment vertical="center"/>
      <protection locked="0"/>
    </xf>
    <xf numFmtId="165" fontId="3" fillId="0" borderId="49" xfId="15" applyNumberFormat="1" applyFont="1" applyFill="1" applyBorder="1" applyAlignment="1">
      <alignment vertical="center"/>
    </xf>
    <xf numFmtId="49" fontId="28" fillId="0" borderId="0" xfId="0" applyFill="1" applyBorder="1" applyAlignment="1">
      <alignment vertical="center" wrapText="1"/>
    </xf>
    <xf numFmtId="49" fontId="30" fillId="0" borderId="48" xfId="0" applyFont="1" applyFill="1" applyBorder="1" applyAlignment="1">
      <alignment horizontal="center" vertical="center" wrapText="1"/>
    </xf>
    <xf numFmtId="49" fontId="30" fillId="0" borderId="50" xfId="0" applyFont="1" applyFill="1" applyBorder="1" applyAlignment="1">
      <alignment horizontal="center" vertical="center" wrapText="1"/>
    </xf>
    <xf numFmtId="49" fontId="33" fillId="0" borderId="48" xfId="0" applyFill="1" applyBorder="1" applyAlignment="1">
      <alignment horizontal="justify" vertical="center" wrapText="1"/>
    </xf>
    <xf numFmtId="43" fontId="33" fillId="0" borderId="48" xfId="0" applyNumberFormat="1" applyFill="1" applyBorder="1" applyAlignment="1">
      <alignment vertical="center" wrapText="1"/>
    </xf>
    <xf numFmtId="43" fontId="33" fillId="0" borderId="50" xfId="0" applyNumberFormat="1" applyFill="1" applyBorder="1" applyAlignment="1">
      <alignment vertical="center" wrapText="1"/>
    </xf>
    <xf numFmtId="43" fontId="33" fillId="0" borderId="48" xfId="0" applyNumberFormat="1" applyFont="1" applyFill="1" applyBorder="1" applyAlignment="1">
      <alignment vertical="center" wrapText="1"/>
    </xf>
    <xf numFmtId="43" fontId="33" fillId="0" borderId="50" xfId="0" applyNumberFormat="1" applyFont="1" applyFill="1" applyBorder="1" applyAlignment="1">
      <alignment vertical="center" wrapText="1"/>
    </xf>
    <xf numFmtId="49" fontId="32" fillId="0" borderId="0" xfId="0" applyFill="1" applyBorder="1" applyAlignment="1">
      <alignment horizontal="center" vertical="center" wrapText="1"/>
    </xf>
    <xf numFmtId="43" fontId="34" fillId="0" borderId="0" xfId="0" applyNumberFormat="1" applyFill="1" applyBorder="1" applyAlignment="1">
      <alignment vertical="center" wrapText="1"/>
    </xf>
    <xf numFmtId="43" fontId="33" fillId="2" borderId="48" xfId="0" applyNumberFormat="1" applyFill="1" applyBorder="1" applyAlignment="1">
      <alignment vertical="center" wrapText="1"/>
    </xf>
    <xf numFmtId="43" fontId="33" fillId="2" borderId="50" xfId="0" applyNumberFormat="1" applyFill="1" applyBorder="1" applyAlignment="1">
      <alignment vertical="center" wrapText="1"/>
    </xf>
    <xf numFmtId="49" fontId="31" fillId="3" borderId="48" xfId="0" applyFill="1" applyBorder="1" applyAlignment="1">
      <alignment horizontal="center" vertical="center" wrapText="1"/>
    </xf>
    <xf numFmtId="43" fontId="31" fillId="3" borderId="48" xfId="0" applyNumberFormat="1" applyFont="1" applyFill="1" applyBorder="1" applyAlignment="1">
      <alignment vertical="center" wrapText="1"/>
    </xf>
    <xf numFmtId="43" fontId="31" fillId="3" borderId="48" xfId="0" applyNumberFormat="1" applyFill="1" applyBorder="1" applyAlignment="1">
      <alignment vertical="center" wrapText="1"/>
    </xf>
    <xf numFmtId="43" fontId="31" fillId="3" borderId="50" xfId="0" applyNumberFormat="1" applyFont="1" applyFill="1" applyBorder="1" applyAlignment="1">
      <alignment vertical="center" wrapText="1"/>
    </xf>
    <xf numFmtId="43" fontId="31" fillId="3" borderId="50" xfId="0" applyNumberFormat="1" applyFill="1" applyBorder="1" applyAlignment="1">
      <alignment vertical="center" wrapText="1"/>
    </xf>
    <xf numFmtId="49" fontId="31" fillId="3" borderId="51" xfId="0" applyFont="1" applyFill="1" applyBorder="1" applyAlignment="1">
      <alignment horizontal="center" vertical="center" wrapText="1"/>
    </xf>
    <xf numFmtId="49" fontId="27" fillId="3" borderId="48" xfId="0" applyFont="1" applyFill="1" applyBorder="1" applyAlignment="1">
      <alignment horizontal="center" vertical="center" wrapText="1"/>
    </xf>
    <xf numFmtId="49" fontId="35" fillId="0" borderId="51" xfId="0" applyFont="1" applyFill="1" applyBorder="1" applyAlignment="1">
      <alignment horizontal="center" vertical="center" wrapText="1"/>
    </xf>
    <xf numFmtId="49" fontId="35" fillId="2" borderId="48" xfId="0" applyFont="1" applyFill="1" applyBorder="1" applyAlignment="1">
      <alignment horizontal="center" vertical="center" wrapText="1"/>
    </xf>
    <xf numFmtId="49" fontId="35" fillId="0" borderId="48" xfId="0" applyFont="1" applyFill="1" applyBorder="1" applyAlignment="1">
      <alignment horizontal="center" vertical="center" wrapText="1"/>
    </xf>
    <xf numFmtId="49" fontId="35" fillId="2" borderId="48" xfId="0" applyFont="1" applyFill="1" applyBorder="1" applyAlignment="1">
      <alignment horizontal="justify" vertical="center" wrapText="1"/>
    </xf>
    <xf numFmtId="49" fontId="0" fillId="0" borderId="38" xfId="0" applyNumberFormat="1" applyBorder="1" applyAlignment="1">
      <alignment horizontal="justify" vertical="center" wrapText="1"/>
    </xf>
    <xf numFmtId="3" fontId="0" fillId="0" borderId="11" xfId="0" applyNumberFormat="1" applyBorder="1" applyAlignment="1">
      <alignment horizontal="right"/>
    </xf>
    <xf numFmtId="43" fontId="11" fillId="4" borderId="52" xfId="15" applyFont="1" applyFill="1" applyBorder="1" applyAlignment="1">
      <alignment horizontal="center" vertical="center"/>
    </xf>
    <xf numFmtId="43" fontId="11" fillId="4" borderId="53" xfId="15" applyFont="1" applyFill="1" applyBorder="1" applyAlignment="1">
      <alignment horizontal="center" vertical="center"/>
    </xf>
    <xf numFmtId="43" fontId="11" fillId="4" borderId="53" xfId="15" applyFont="1" applyFill="1" applyBorder="1" applyAlignment="1">
      <alignment horizontal="center" vertical="center" wrapText="1"/>
    </xf>
    <xf numFmtId="43" fontId="11" fillId="4" borderId="54" xfId="15" applyFont="1" applyFill="1" applyBorder="1" applyAlignment="1">
      <alignment horizontal="center" vertical="center" wrapText="1"/>
    </xf>
    <xf numFmtId="43" fontId="0" fillId="0" borderId="0" xfId="15" applyBorder="1" applyAlignment="1">
      <alignment/>
    </xf>
    <xf numFmtId="49" fontId="0" fillId="0" borderId="55" xfId="15" applyNumberFormat="1" applyFont="1" applyBorder="1" applyAlignment="1">
      <alignment horizontal="justify" vertical="center"/>
    </xf>
    <xf numFmtId="49" fontId="0" fillId="0" borderId="55" xfId="15" applyNumberFormat="1" applyFont="1" applyBorder="1" applyAlignment="1">
      <alignment horizontal="center" vertical="center"/>
    </xf>
    <xf numFmtId="49" fontId="0" fillId="0" borderId="55" xfId="15" applyNumberFormat="1" applyBorder="1" applyAlignment="1">
      <alignment horizontal="center" vertical="center"/>
    </xf>
    <xf numFmtId="43" fontId="0" fillId="0" borderId="55" xfId="15" applyBorder="1" applyAlignment="1">
      <alignment vertical="center"/>
    </xf>
    <xf numFmtId="49" fontId="0" fillId="0" borderId="12" xfId="15" applyNumberFormat="1" applyFont="1" applyBorder="1" applyAlignment="1">
      <alignment horizontal="justify" vertical="center"/>
    </xf>
    <xf numFmtId="49" fontId="0" fillId="0" borderId="12" xfId="15" applyNumberFormat="1" applyFont="1" applyBorder="1" applyAlignment="1">
      <alignment horizontal="center" vertical="center"/>
    </xf>
    <xf numFmtId="49" fontId="0" fillId="0" borderId="12" xfId="15" applyNumberFormat="1" applyBorder="1" applyAlignment="1">
      <alignment horizontal="center" vertical="center"/>
    </xf>
    <xf numFmtId="43" fontId="0" fillId="0" borderId="12" xfId="15" applyBorder="1" applyAlignment="1">
      <alignment vertical="center"/>
    </xf>
    <xf numFmtId="49" fontId="0" fillId="0" borderId="56" xfId="15" applyNumberFormat="1" applyFont="1" applyBorder="1" applyAlignment="1">
      <alignment horizontal="justify" vertical="center"/>
    </xf>
    <xf numFmtId="49" fontId="0" fillId="0" borderId="56" xfId="15" applyNumberFormat="1" applyFont="1" applyBorder="1" applyAlignment="1">
      <alignment horizontal="center" vertical="center"/>
    </xf>
    <xf numFmtId="49" fontId="0" fillId="0" borderId="56" xfId="15" applyNumberFormat="1" applyBorder="1" applyAlignment="1">
      <alignment horizontal="center" vertical="center"/>
    </xf>
    <xf numFmtId="43" fontId="0" fillId="0" borderId="56" xfId="15" applyBorder="1" applyAlignment="1">
      <alignment vertical="center"/>
    </xf>
    <xf numFmtId="43" fontId="0" fillId="0" borderId="57" xfId="15" applyBorder="1" applyAlignment="1">
      <alignment vertical="center"/>
    </xf>
    <xf numFmtId="49" fontId="0" fillId="0" borderId="58" xfId="15" applyNumberFormat="1" applyFont="1" applyBorder="1" applyAlignment="1">
      <alignment horizontal="justify" vertical="center"/>
    </xf>
    <xf numFmtId="49" fontId="0" fillId="0" borderId="57" xfId="15" applyNumberFormat="1" applyFont="1" applyBorder="1" applyAlignment="1">
      <alignment horizontal="center" vertical="center"/>
    </xf>
    <xf numFmtId="49" fontId="0" fillId="0" borderId="58" xfId="15" applyNumberFormat="1" applyBorder="1" applyAlignment="1">
      <alignment horizontal="center" vertical="center"/>
    </xf>
    <xf numFmtId="49" fontId="0" fillId="0" borderId="58" xfId="15" applyNumberFormat="1" applyFont="1" applyBorder="1" applyAlignment="1">
      <alignment horizontal="center" vertical="center"/>
    </xf>
    <xf numFmtId="43" fontId="0" fillId="0" borderId="58" xfId="15" applyBorder="1" applyAlignment="1">
      <alignment vertical="center"/>
    </xf>
    <xf numFmtId="43" fontId="3" fillId="4" borderId="59" xfId="15" applyFont="1" applyFill="1" applyBorder="1" applyAlignment="1">
      <alignment horizontal="center" vertical="center" wrapText="1"/>
    </xf>
    <xf numFmtId="43" fontId="0" fillId="0" borderId="33" xfId="15" applyBorder="1" applyAlignment="1">
      <alignment vertical="center"/>
    </xf>
    <xf numFmtId="49" fontId="0" fillId="0" borderId="8" xfId="15" applyNumberFormat="1" applyFont="1" applyBorder="1" applyAlignment="1">
      <alignment horizontal="justify" vertical="center"/>
    </xf>
    <xf numFmtId="49" fontId="0" fillId="0" borderId="8" xfId="15" applyNumberFormat="1" applyBorder="1" applyAlignment="1">
      <alignment horizontal="center" vertical="center"/>
    </xf>
    <xf numFmtId="43" fontId="0" fillId="0" borderId="8" xfId="15" applyBorder="1" applyAlignment="1">
      <alignment vertical="center"/>
    </xf>
    <xf numFmtId="43" fontId="0" fillId="0" borderId="60" xfId="15" applyBorder="1" applyAlignment="1">
      <alignment vertical="center"/>
    </xf>
    <xf numFmtId="43" fontId="0" fillId="0" borderId="61" xfId="15" applyBorder="1" applyAlignment="1">
      <alignment vertical="center"/>
    </xf>
    <xf numFmtId="49" fontId="0" fillId="0" borderId="33" xfId="15" applyNumberFormat="1" applyFont="1" applyBorder="1" applyAlignment="1">
      <alignment horizontal="justify" vertical="center"/>
    </xf>
    <xf numFmtId="49" fontId="0" fillId="0" borderId="33" xfId="15" applyNumberFormat="1" applyBorder="1" applyAlignment="1">
      <alignment horizontal="center" vertical="center"/>
    </xf>
    <xf numFmtId="49" fontId="0" fillId="0" borderId="62" xfId="15" applyNumberFormat="1" applyFont="1" applyBorder="1" applyAlignment="1">
      <alignment horizontal="justify" vertical="center"/>
    </xf>
    <xf numFmtId="49" fontId="0" fillId="0" borderId="62" xfId="15" applyNumberFormat="1" applyFont="1" applyBorder="1" applyAlignment="1">
      <alignment horizontal="center" vertical="center"/>
    </xf>
    <xf numFmtId="49" fontId="0" fillId="0" borderId="62" xfId="15" applyNumberFormat="1" applyBorder="1" applyAlignment="1">
      <alignment horizontal="center" vertical="center"/>
    </xf>
    <xf numFmtId="43" fontId="0" fillId="0" borderId="62" xfId="15" applyBorder="1" applyAlignment="1">
      <alignment vertical="center"/>
    </xf>
    <xf numFmtId="49" fontId="0" fillId="0" borderId="58" xfId="15" applyNumberFormat="1" applyFont="1" applyFill="1" applyBorder="1" applyAlignment="1">
      <alignment horizontal="center" vertical="center"/>
    </xf>
    <xf numFmtId="49" fontId="0" fillId="0" borderId="57" xfId="15" applyNumberFormat="1" applyFont="1" applyBorder="1" applyAlignment="1">
      <alignment horizontal="justify" vertical="center"/>
    </xf>
    <xf numFmtId="49" fontId="0" fillId="0" borderId="57" xfId="15" applyNumberFormat="1" applyBorder="1" applyAlignment="1">
      <alignment horizontal="center" vertical="center"/>
    </xf>
    <xf numFmtId="49" fontId="0" fillId="0" borderId="10" xfId="15" applyNumberFormat="1" applyFont="1" applyBorder="1" applyAlignment="1">
      <alignment horizontal="justify" vertical="center"/>
    </xf>
    <xf numFmtId="49" fontId="0" fillId="0" borderId="10" xfId="15" applyNumberFormat="1" applyBorder="1" applyAlignment="1">
      <alignment horizontal="center" vertical="center"/>
    </xf>
    <xf numFmtId="43" fontId="0" fillId="0" borderId="10" xfId="15" applyBorder="1" applyAlignment="1">
      <alignment vertical="center"/>
    </xf>
    <xf numFmtId="43" fontId="3" fillId="4" borderId="63" xfId="15" applyFont="1" applyFill="1" applyBorder="1" applyAlignment="1">
      <alignment horizontal="center" vertical="center" wrapText="1"/>
    </xf>
    <xf numFmtId="43" fontId="0" fillId="0" borderId="41" xfId="15" applyBorder="1" applyAlignment="1">
      <alignment vertical="center"/>
    </xf>
    <xf numFmtId="49" fontId="0" fillId="0" borderId="40" xfId="15" applyNumberFormat="1" applyFont="1" applyBorder="1" applyAlignment="1">
      <alignment horizontal="justify" vertical="center"/>
    </xf>
    <xf numFmtId="49" fontId="0" fillId="0" borderId="40" xfId="15" applyNumberFormat="1" applyFont="1" applyBorder="1" applyAlignment="1">
      <alignment horizontal="center" vertical="center"/>
    </xf>
    <xf numFmtId="49" fontId="0" fillId="0" borderId="40" xfId="15" applyNumberFormat="1" applyBorder="1" applyAlignment="1">
      <alignment horizontal="center" vertical="center"/>
    </xf>
    <xf numFmtId="43" fontId="0" fillId="0" borderId="40" xfId="15" applyBorder="1" applyAlignment="1">
      <alignment vertical="center"/>
    </xf>
    <xf numFmtId="43" fontId="0" fillId="0" borderId="64" xfId="15" applyBorder="1" applyAlignment="1">
      <alignment vertical="center"/>
    </xf>
    <xf numFmtId="49" fontId="0" fillId="0" borderId="12" xfId="15" applyNumberFormat="1" applyFont="1" applyFill="1" applyBorder="1" applyAlignment="1">
      <alignment horizontal="center" vertical="center"/>
    </xf>
    <xf numFmtId="49" fontId="0" fillId="0" borderId="56" xfId="15" applyNumberFormat="1" applyFont="1" applyFill="1" applyBorder="1" applyAlignment="1">
      <alignment horizontal="center" vertical="center"/>
    </xf>
    <xf numFmtId="49" fontId="0" fillId="0" borderId="58" xfId="15" applyNumberFormat="1" applyFont="1" applyFill="1" applyBorder="1" applyAlignment="1">
      <alignment horizontal="justify" vertical="center"/>
    </xf>
    <xf numFmtId="43" fontId="3" fillId="0" borderId="65" xfId="15" applyFont="1" applyBorder="1" applyAlignment="1">
      <alignment horizontal="center" vertical="center" wrapText="1"/>
    </xf>
    <xf numFmtId="43" fontId="1" fillId="0" borderId="66" xfId="15" applyFont="1" applyBorder="1" applyAlignment="1">
      <alignment vertical="center"/>
    </xf>
    <xf numFmtId="49" fontId="0" fillId="0" borderId="67" xfId="15" applyNumberFormat="1" applyBorder="1" applyAlignment="1">
      <alignment horizontal="justify" vertical="center"/>
    </xf>
    <xf numFmtId="49" fontId="0" fillId="0" borderId="68" xfId="15" applyNumberFormat="1" applyBorder="1" applyAlignment="1">
      <alignment horizontal="justify" vertical="center"/>
    </xf>
    <xf numFmtId="43" fontId="1" fillId="0" borderId="65" xfId="15" applyNumberFormat="1" applyFont="1" applyBorder="1" applyAlignment="1">
      <alignment horizontal="justify" vertical="center"/>
    </xf>
    <xf numFmtId="43" fontId="1" fillId="0" borderId="66" xfId="15" applyNumberFormat="1" applyFont="1" applyBorder="1" applyAlignment="1">
      <alignment horizontal="justify" vertical="center"/>
    </xf>
    <xf numFmtId="43" fontId="0" fillId="0" borderId="69" xfId="15" applyBorder="1" applyAlignment="1">
      <alignment vertical="center"/>
    </xf>
    <xf numFmtId="43" fontId="1" fillId="0" borderId="70" xfId="15" applyFont="1" applyBorder="1" applyAlignment="1">
      <alignment vertical="center"/>
    </xf>
    <xf numFmtId="43" fontId="0" fillId="0" borderId="0" xfId="15" applyBorder="1" applyAlignment="1">
      <alignment/>
    </xf>
    <xf numFmtId="43" fontId="1" fillId="4" borderId="71" xfId="15" applyFont="1" applyFill="1" applyBorder="1" applyAlignment="1">
      <alignment horizontal="center" vertical="center" wrapText="1"/>
    </xf>
    <xf numFmtId="43" fontId="3" fillId="4" borderId="72" xfId="15" applyFont="1" applyFill="1" applyBorder="1" applyAlignment="1">
      <alignment horizontal="center" vertical="center" wrapText="1"/>
    </xf>
    <xf numFmtId="43" fontId="0" fillId="0" borderId="73" xfId="15" applyBorder="1" applyAlignment="1">
      <alignment vertical="center"/>
    </xf>
    <xf numFmtId="49" fontId="0" fillId="0" borderId="74" xfId="15" applyNumberFormat="1" applyFont="1" applyBorder="1" applyAlignment="1">
      <alignment horizontal="justify" vertical="center"/>
    </xf>
    <xf numFmtId="49" fontId="0" fillId="0" borderId="74" xfId="15" applyNumberFormat="1" applyFont="1" applyFill="1" applyBorder="1" applyAlignment="1">
      <alignment horizontal="center" vertical="center"/>
    </xf>
    <xf numFmtId="49" fontId="0" fillId="0" borderId="74" xfId="15" applyNumberFormat="1" applyFont="1" applyBorder="1" applyAlignment="1">
      <alignment horizontal="center" vertical="center"/>
    </xf>
    <xf numFmtId="49" fontId="0" fillId="0" borderId="74" xfId="15" applyNumberFormat="1" applyBorder="1" applyAlignment="1">
      <alignment horizontal="center" vertical="center"/>
    </xf>
    <xf numFmtId="43" fontId="0" fillId="0" borderId="74" xfId="15" applyBorder="1" applyAlignment="1">
      <alignment vertical="center"/>
    </xf>
    <xf numFmtId="43" fontId="23" fillId="0" borderId="75" xfId="15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43" fontId="0" fillId="0" borderId="0" xfId="15" applyFill="1" applyAlignment="1">
      <alignment/>
    </xf>
    <xf numFmtId="49" fontId="15" fillId="0" borderId="29" xfId="0" applyNumberFormat="1" applyFont="1" applyBorder="1" applyAlignment="1">
      <alignment horizontal="justify" vertical="center" wrapText="1"/>
    </xf>
    <xf numFmtId="0" fontId="33" fillId="2" borderId="48" xfId="0" applyNumberFormat="1" applyFont="1" applyFill="1" applyBorder="1" applyAlignment="1" applyProtection="1">
      <alignment horizontal="center" vertical="center" wrapText="1"/>
      <protection/>
    </xf>
    <xf numFmtId="0" fontId="33" fillId="2" borderId="48" xfId="0" applyNumberFormat="1" applyFont="1" applyFill="1" applyBorder="1" applyAlignment="1" applyProtection="1">
      <alignment horizontal="left" vertical="center" wrapText="1"/>
      <protection/>
    </xf>
    <xf numFmtId="43" fontId="31" fillId="0" borderId="76" xfId="0" applyNumberFormat="1" applyFont="1" applyFill="1" applyBorder="1" applyAlignment="1">
      <alignment vertical="center" wrapText="1"/>
    </xf>
    <xf numFmtId="43" fontId="33" fillId="0" borderId="76" xfId="0" applyNumberFormat="1" applyFill="1" applyBorder="1" applyAlignment="1">
      <alignment vertical="center" wrapText="1"/>
    </xf>
    <xf numFmtId="43" fontId="33" fillId="0" borderId="77" xfId="0" applyNumberFormat="1" applyFill="1" applyBorder="1" applyAlignment="1">
      <alignment vertical="center" wrapText="1"/>
    </xf>
    <xf numFmtId="0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78" xfId="0" applyNumberFormat="1" applyFont="1" applyFill="1" applyBorder="1" applyAlignment="1" applyProtection="1">
      <alignment horizontal="center" vertical="center" wrapText="1"/>
      <protection/>
    </xf>
    <xf numFmtId="0" fontId="33" fillId="0" borderId="79" xfId="0" applyNumberFormat="1" applyFont="1" applyFill="1" applyBorder="1" applyAlignment="1" applyProtection="1">
      <alignment horizontal="center" vertical="center" wrapText="1"/>
      <protection/>
    </xf>
    <xf numFmtId="0" fontId="33" fillId="0" borderId="79" xfId="0" applyNumberFormat="1" applyFont="1" applyFill="1" applyBorder="1" applyAlignment="1" applyProtection="1">
      <alignment horizontal="left" vertical="center" wrapText="1"/>
      <protection/>
    </xf>
    <xf numFmtId="43" fontId="29" fillId="0" borderId="52" xfId="0" applyNumberFormat="1" applyFont="1" applyFill="1" applyBorder="1" applyAlignment="1" applyProtection="1">
      <alignment vertical="center"/>
      <protection locked="0"/>
    </xf>
    <xf numFmtId="43" fontId="34" fillId="0" borderId="71" xfId="0" applyNumberFormat="1" applyFill="1" applyBorder="1" applyAlignment="1">
      <alignment vertical="center" wrapText="1"/>
    </xf>
    <xf numFmtId="43" fontId="34" fillId="0" borderId="49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justify" vertical="center" wrapText="1"/>
    </xf>
    <xf numFmtId="164" fontId="7" fillId="0" borderId="18" xfId="15" applyNumberFormat="1" applyFont="1" applyFill="1" applyBorder="1" applyAlignment="1">
      <alignment vertical="center"/>
    </xf>
    <xf numFmtId="164" fontId="39" fillId="0" borderId="19" xfId="15" applyNumberFormat="1" applyFont="1" applyFill="1" applyBorder="1" applyAlignment="1">
      <alignment vertical="center"/>
    </xf>
    <xf numFmtId="49" fontId="39" fillId="0" borderId="4" xfId="0" applyNumberFormat="1" applyFont="1" applyFill="1" applyBorder="1" applyAlignment="1">
      <alignment vertical="center"/>
    </xf>
    <xf numFmtId="49" fontId="39" fillId="0" borderId="12" xfId="0" applyNumberFormat="1" applyFont="1" applyFill="1" applyBorder="1" applyAlignment="1">
      <alignment vertical="center"/>
    </xf>
    <xf numFmtId="49" fontId="39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 wrapText="1"/>
    </xf>
    <xf numFmtId="164" fontId="7" fillId="0" borderId="12" xfId="15" applyNumberFormat="1" applyFont="1" applyFill="1" applyBorder="1" applyAlignment="1">
      <alignment vertical="center"/>
    </xf>
    <xf numFmtId="164" fontId="39" fillId="0" borderId="13" xfId="15" applyNumberFormat="1" applyFont="1" applyFill="1" applyBorder="1" applyAlignment="1">
      <alignment vertical="center"/>
    </xf>
    <xf numFmtId="49" fontId="39" fillId="0" borderId="7" xfId="0" applyNumberFormat="1" applyFont="1" applyFill="1" applyBorder="1" applyAlignment="1">
      <alignment horizontal="center" vertical="center"/>
    </xf>
    <xf numFmtId="49" fontId="39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justify" vertical="center" wrapText="1"/>
    </xf>
    <xf numFmtId="164" fontId="7" fillId="0" borderId="8" xfId="15" applyNumberFormat="1" applyFont="1" applyFill="1" applyBorder="1" applyAlignment="1">
      <alignment horizontal="center" vertical="center"/>
    </xf>
    <xf numFmtId="164" fontId="7" fillId="0" borderId="8" xfId="15" applyNumberFormat="1" applyFont="1" applyFill="1" applyBorder="1" applyAlignment="1">
      <alignment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justify" vertical="center" wrapText="1"/>
    </xf>
    <xf numFmtId="49" fontId="39" fillId="0" borderId="5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64" fontId="7" fillId="0" borderId="10" xfId="15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 wrapText="1"/>
    </xf>
    <xf numFmtId="49" fontId="6" fillId="0" borderId="8" xfId="0" applyNumberFormat="1" applyFont="1" applyFill="1" applyBorder="1" applyAlignment="1">
      <alignment horizontal="justify" vertical="center" wrapText="1"/>
    </xf>
    <xf numFmtId="164" fontId="39" fillId="0" borderId="9" xfId="15" applyNumberFormat="1" applyFont="1" applyFill="1" applyBorder="1" applyAlignment="1">
      <alignment vertical="center"/>
    </xf>
    <xf numFmtId="49" fontId="39" fillId="0" borderId="12" xfId="15" applyNumberFormat="1" applyFont="1" applyFill="1" applyBorder="1" applyAlignment="1">
      <alignment horizontal="center" vertical="center"/>
    </xf>
    <xf numFmtId="49" fontId="6" fillId="0" borderId="8" xfId="15" applyNumberFormat="1" applyFont="1" applyFill="1" applyBorder="1" applyAlignment="1">
      <alignment horizontal="justify" vertical="center" wrapText="1"/>
    </xf>
    <xf numFmtId="49" fontId="39" fillId="0" borderId="6" xfId="0" applyNumberFormat="1" applyFont="1" applyFill="1" applyBorder="1" applyAlignment="1">
      <alignment horizontal="center" vertical="center"/>
    </xf>
    <xf numFmtId="49" fontId="39" fillId="0" borderId="25" xfId="0" applyNumberFormat="1" applyFont="1" applyFill="1" applyBorder="1" applyAlignment="1">
      <alignment horizontal="center" vertical="center"/>
    </xf>
    <xf numFmtId="164" fontId="7" fillId="0" borderId="25" xfId="15" applyNumberFormat="1" applyFont="1" applyFill="1" applyBorder="1" applyAlignment="1">
      <alignment vertical="center"/>
    </xf>
    <xf numFmtId="164" fontId="39" fillId="0" borderId="14" xfId="15" applyNumberFormat="1" applyFont="1" applyFill="1" applyBorder="1" applyAlignment="1">
      <alignment vertical="center"/>
    </xf>
    <xf numFmtId="164" fontId="5" fillId="0" borderId="1" xfId="15" applyNumberFormat="1" applyFont="1" applyFill="1" applyBorder="1" applyAlignment="1">
      <alignment horizontal="center" vertical="center"/>
    </xf>
    <xf numFmtId="164" fontId="5" fillId="0" borderId="1" xfId="15" applyNumberFormat="1" applyFont="1" applyFill="1" applyBorder="1" applyAlignment="1">
      <alignment vertical="center"/>
    </xf>
    <xf numFmtId="164" fontId="39" fillId="0" borderId="30" xfId="15" applyNumberFormat="1" applyFont="1" applyFill="1" applyBorder="1" applyAlignment="1">
      <alignment vertical="center"/>
    </xf>
    <xf numFmtId="49" fontId="39" fillId="0" borderId="10" xfId="15" applyNumberFormat="1" applyFont="1" applyFill="1" applyBorder="1" applyAlignment="1">
      <alignment horizontal="center" vertical="center"/>
    </xf>
    <xf numFmtId="49" fontId="6" fillId="0" borderId="10" xfId="15" applyNumberFormat="1" applyFont="1" applyFill="1" applyBorder="1" applyAlignment="1">
      <alignment horizontal="justify" vertical="center" wrapText="1"/>
    </xf>
    <xf numFmtId="164" fontId="7" fillId="0" borderId="10" xfId="15" applyNumberFormat="1" applyFont="1" applyFill="1" applyBorder="1" applyAlignment="1">
      <alignment vertical="center"/>
    </xf>
    <xf numFmtId="164" fontId="39" fillId="0" borderId="11" xfId="15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justify" vertical="center" wrapText="1"/>
    </xf>
    <xf numFmtId="49" fontId="39" fillId="0" borderId="4" xfId="15" applyNumberFormat="1" applyFont="1" applyFill="1" applyBorder="1" applyAlignment="1">
      <alignment horizontal="center" vertical="center"/>
    </xf>
    <xf numFmtId="49" fontId="6" fillId="0" borderId="12" xfId="15" applyNumberFormat="1" applyFont="1" applyFill="1" applyBorder="1" applyAlignment="1">
      <alignment horizontal="justify" vertical="center" wrapText="1"/>
    </xf>
    <xf numFmtId="164" fontId="7" fillId="0" borderId="12" xfId="15" applyNumberFormat="1" applyFont="1" applyFill="1" applyBorder="1" applyAlignment="1">
      <alignment horizontal="center" vertical="center"/>
    </xf>
    <xf numFmtId="49" fontId="39" fillId="0" borderId="32" xfId="0" applyNumberFormat="1" applyFont="1" applyFill="1" applyBorder="1" applyAlignment="1">
      <alignment horizontal="center" vertical="center"/>
    </xf>
    <xf numFmtId="49" fontId="39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justify" vertical="center" wrapText="1"/>
    </xf>
    <xf numFmtId="164" fontId="7" fillId="0" borderId="33" xfId="15" applyNumberFormat="1" applyFont="1" applyFill="1" applyBorder="1" applyAlignment="1">
      <alignment vertical="center"/>
    </xf>
    <xf numFmtId="164" fontId="39" fillId="0" borderId="37" xfId="15" applyNumberFormat="1" applyFont="1" applyFill="1" applyBorder="1" applyAlignment="1">
      <alignment vertical="center"/>
    </xf>
    <xf numFmtId="49" fontId="35" fillId="0" borderId="79" xfId="0" applyFont="1" applyFill="1" applyBorder="1" applyAlignment="1">
      <alignment horizontal="center" vertical="center" wrapText="1"/>
    </xf>
    <xf numFmtId="49" fontId="35" fillId="0" borderId="80" xfId="0" applyFont="1" applyFill="1" applyBorder="1" applyAlignment="1">
      <alignment horizontal="center" vertical="center" wrapText="1"/>
    </xf>
    <xf numFmtId="49" fontId="35" fillId="0" borderId="78" xfId="0" applyFont="1" applyFill="1" applyBorder="1" applyAlignment="1">
      <alignment horizontal="center" vertical="center" wrapText="1"/>
    </xf>
    <xf numFmtId="49" fontId="33" fillId="0" borderId="79" xfId="0" applyFill="1" applyBorder="1" applyAlignment="1">
      <alignment horizontal="justify" vertical="center" wrapText="1"/>
    </xf>
    <xf numFmtId="43" fontId="31" fillId="0" borderId="79" xfId="0" applyNumberFormat="1" applyFont="1" applyFill="1" applyBorder="1" applyAlignment="1">
      <alignment vertical="center" wrapText="1"/>
    </xf>
    <xf numFmtId="43" fontId="33" fillId="0" borderId="79" xfId="0" applyNumberFormat="1" applyFill="1" applyBorder="1" applyAlignment="1">
      <alignment vertical="center" wrapText="1"/>
    </xf>
    <xf numFmtId="43" fontId="33" fillId="0" borderId="81" xfId="0" applyNumberFormat="1" applyFill="1" applyBorder="1" applyAlignment="1">
      <alignment vertical="center" wrapText="1"/>
    </xf>
    <xf numFmtId="49" fontId="35" fillId="0" borderId="82" xfId="0" applyFont="1" applyFill="1" applyBorder="1" applyAlignment="1">
      <alignment horizontal="center" vertical="center" wrapText="1"/>
    </xf>
    <xf numFmtId="49" fontId="33" fillId="0" borderId="80" xfId="0" applyFill="1" applyBorder="1" applyAlignment="1">
      <alignment horizontal="justify" vertical="center" wrapText="1"/>
    </xf>
    <xf numFmtId="43" fontId="31" fillId="0" borderId="80" xfId="0" applyNumberFormat="1" applyFont="1" applyFill="1" applyBorder="1" applyAlignment="1">
      <alignment vertical="center" wrapText="1"/>
    </xf>
    <xf numFmtId="43" fontId="33" fillId="0" borderId="80" xfId="0" applyNumberFormat="1" applyFill="1" applyBorder="1" applyAlignment="1">
      <alignment vertical="center" wrapText="1"/>
    </xf>
    <xf numFmtId="43" fontId="33" fillId="0" borderId="83" xfId="0" applyNumberFormat="1" applyFill="1" applyBorder="1" applyAlignment="1">
      <alignment vertical="center" wrapText="1"/>
    </xf>
    <xf numFmtId="49" fontId="35" fillId="2" borderId="80" xfId="0" applyFont="1" applyFill="1" applyBorder="1" applyAlignment="1">
      <alignment horizontal="center" vertical="center" wrapText="1"/>
    </xf>
    <xf numFmtId="49" fontId="35" fillId="2" borderId="80" xfId="0" applyFont="1" applyFill="1" applyBorder="1" applyAlignment="1">
      <alignment horizontal="justify" vertical="center" wrapText="1"/>
    </xf>
    <xf numFmtId="43" fontId="31" fillId="2" borderId="80" xfId="0" applyNumberFormat="1" applyFont="1" applyFill="1" applyBorder="1" applyAlignment="1">
      <alignment vertical="center" wrapText="1"/>
    </xf>
    <xf numFmtId="43" fontId="33" fillId="2" borderId="80" xfId="0" applyNumberFormat="1" applyFill="1" applyBorder="1" applyAlignment="1">
      <alignment vertical="center" wrapText="1"/>
    </xf>
    <xf numFmtId="43" fontId="33" fillId="2" borderId="83" xfId="0" applyNumberFormat="1" applyFill="1" applyBorder="1" applyAlignment="1">
      <alignment vertical="center" wrapText="1"/>
    </xf>
    <xf numFmtId="0" fontId="31" fillId="2" borderId="82" xfId="0" applyNumberFormat="1" applyFont="1" applyFill="1" applyBorder="1" applyAlignment="1" applyProtection="1">
      <alignment horizontal="center" vertical="center" wrapText="1"/>
      <protection/>
    </xf>
    <xf numFmtId="0" fontId="32" fillId="2" borderId="80" xfId="0" applyNumberFormat="1" applyFont="1" applyFill="1" applyBorder="1" applyAlignment="1" applyProtection="1">
      <alignment horizontal="center" vertical="center" wrapText="1"/>
      <protection/>
    </xf>
    <xf numFmtId="0" fontId="31" fillId="2" borderId="80" xfId="0" applyNumberFormat="1" applyFont="1" applyFill="1" applyBorder="1" applyAlignment="1" applyProtection="1">
      <alignment horizontal="left" vertical="center" wrapText="1"/>
      <protection/>
    </xf>
    <xf numFmtId="43" fontId="31" fillId="3" borderId="80" xfId="0" applyNumberFormat="1" applyFont="1" applyFill="1" applyBorder="1" applyAlignment="1">
      <alignment vertical="center" wrapText="1"/>
    </xf>
    <xf numFmtId="43" fontId="31" fillId="3" borderId="80" xfId="0" applyNumberFormat="1" applyFill="1" applyBorder="1" applyAlignment="1">
      <alignment vertical="center" wrapText="1"/>
    </xf>
    <xf numFmtId="43" fontId="31" fillId="3" borderId="83" xfId="0" applyNumberFormat="1" applyFill="1" applyBorder="1" applyAlignment="1">
      <alignment vertical="center" wrapText="1"/>
    </xf>
    <xf numFmtId="0" fontId="38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justify"/>
    </xf>
    <xf numFmtId="49" fontId="0" fillId="0" borderId="58" xfId="15" applyNumberFormat="1" applyFill="1" applyBorder="1" applyAlignment="1">
      <alignment horizontal="center" vertical="center"/>
    </xf>
    <xf numFmtId="43" fontId="0" fillId="0" borderId="58" xfId="15" applyFill="1" applyBorder="1" applyAlignment="1">
      <alignment vertical="center"/>
    </xf>
    <xf numFmtId="49" fontId="0" fillId="0" borderId="12" xfId="15" applyNumberFormat="1" applyFill="1" applyBorder="1" applyAlignment="1">
      <alignment horizontal="center" vertical="center"/>
    </xf>
    <xf numFmtId="43" fontId="0" fillId="0" borderId="12" xfId="15" applyFill="1" applyBorder="1" applyAlignment="1">
      <alignment vertical="center"/>
    </xf>
    <xf numFmtId="49" fontId="44" fillId="4" borderId="79" xfId="0" applyFont="1" applyFill="1" applyBorder="1" applyAlignment="1">
      <alignment horizontal="center" vertical="center" wrapText="1"/>
    </xf>
    <xf numFmtId="49" fontId="43" fillId="0" borderId="84" xfId="0" applyFill="1" applyBorder="1" applyAlignment="1">
      <alignment horizontal="center" vertical="center" wrapText="1"/>
    </xf>
    <xf numFmtId="49" fontId="44" fillId="4" borderId="48" xfId="0" applyFont="1" applyFill="1" applyBorder="1" applyAlignment="1">
      <alignment horizontal="center" vertical="center" wrapText="1"/>
    </xf>
    <xf numFmtId="49" fontId="44" fillId="4" borderId="48" xfId="0" applyFont="1" applyFill="1" applyBorder="1" applyAlignment="1">
      <alignment horizontal="right" vertical="center" wrapText="1"/>
    </xf>
    <xf numFmtId="49" fontId="44" fillId="0" borderId="48" xfId="0" applyFont="1" applyFill="1" applyBorder="1" applyAlignment="1">
      <alignment horizontal="right" vertical="center" wrapText="1"/>
    </xf>
    <xf numFmtId="49" fontId="44" fillId="0" borderId="48" xfId="0" applyFont="1" applyFill="1" applyBorder="1" applyAlignment="1">
      <alignment horizontal="center" vertical="center" wrapText="1"/>
    </xf>
    <xf numFmtId="0" fontId="26" fillId="0" borderId="0" xfId="0" applyNumberFormat="1" applyFill="1" applyBorder="1" applyAlignment="1" applyProtection="1">
      <alignment horizontal="left"/>
      <protection locked="0"/>
    </xf>
    <xf numFmtId="0" fontId="26" fillId="0" borderId="0" xfId="0" applyNumberFormat="1" applyFill="1" applyBorder="1" applyAlignment="1" applyProtection="1">
      <alignment/>
      <protection locked="0"/>
    </xf>
    <xf numFmtId="0" fontId="26" fillId="0" borderId="0" xfId="0" applyNumberFormat="1" applyFill="1" applyBorder="1" applyAlignment="1" applyProtection="1">
      <alignment/>
      <protection locked="0"/>
    </xf>
    <xf numFmtId="0" fontId="10" fillId="0" borderId="0" xfId="0" applyFont="1" applyAlignment="1">
      <alignment horizontal="justify" vertical="center"/>
    </xf>
    <xf numFmtId="49" fontId="42" fillId="0" borderId="48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justify" vertical="center"/>
    </xf>
    <xf numFmtId="0" fontId="10" fillId="0" borderId="21" xfId="0" applyFont="1" applyBorder="1" applyAlignment="1">
      <alignment horizontal="justify" vertical="center"/>
    </xf>
    <xf numFmtId="0" fontId="10" fillId="0" borderId="24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9" fontId="42" fillId="0" borderId="48" xfId="0" applyFill="1" applyBorder="1" applyAlignment="1">
      <alignment horizontal="right" vertical="center" wrapText="1"/>
    </xf>
    <xf numFmtId="49" fontId="44" fillId="0" borderId="79" xfId="0" applyFill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85" xfId="15" applyNumberFormat="1" applyFont="1" applyFill="1" applyBorder="1" applyAlignment="1">
      <alignment horizontal="center" vertical="center"/>
    </xf>
    <xf numFmtId="165" fontId="7" fillId="0" borderId="86" xfId="15" applyNumberFormat="1" applyFont="1" applyFill="1" applyBorder="1" applyAlignment="1">
      <alignment vertical="center"/>
    </xf>
    <xf numFmtId="0" fontId="29" fillId="2" borderId="82" xfId="0" applyNumberFormat="1" applyFont="1" applyFill="1" applyBorder="1" applyAlignment="1" applyProtection="1">
      <alignment horizontal="center" vertical="distributed"/>
      <protection locked="0"/>
    </xf>
    <xf numFmtId="43" fontId="34" fillId="2" borderId="83" xfId="0" applyNumberFormat="1" applyFont="1" applyFill="1" applyBorder="1" applyAlignment="1">
      <alignment horizontal="center" vertical="distributed" wrapText="1"/>
    </xf>
    <xf numFmtId="49" fontId="44" fillId="0" borderId="0" xfId="0" applyFill="1" applyBorder="1" applyAlignment="1">
      <alignment horizontal="center" vertical="center" wrapText="1"/>
    </xf>
    <xf numFmtId="49" fontId="44" fillId="0" borderId="0" xfId="0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3" fontId="3" fillId="0" borderId="66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43" fontId="48" fillId="0" borderId="88" xfId="0" applyNumberFormat="1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justify" vertical="center" wrapText="1"/>
    </xf>
    <xf numFmtId="43" fontId="23" fillId="0" borderId="90" xfId="0" applyNumberFormat="1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43" fontId="23" fillId="0" borderId="92" xfId="0" applyNumberFormat="1" applyFont="1" applyBorder="1" applyAlignment="1">
      <alignment vertical="center"/>
    </xf>
    <xf numFmtId="0" fontId="10" fillId="0" borderId="12" xfId="0" applyFont="1" applyBorder="1" applyAlignment="1">
      <alignment horizontal="justify" vertical="center" wrapText="1"/>
    </xf>
    <xf numFmtId="43" fontId="10" fillId="0" borderId="90" xfId="0" applyNumberFormat="1" applyFont="1" applyBorder="1" applyAlignment="1">
      <alignment vertical="center"/>
    </xf>
    <xf numFmtId="0" fontId="3" fillId="0" borderId="9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justify" vertical="center" wrapText="1"/>
    </xf>
    <xf numFmtId="43" fontId="10" fillId="0" borderId="94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95" xfId="0" applyFont="1" applyBorder="1" applyAlignment="1">
      <alignment horizontal="center" vertical="top" wrapText="1"/>
    </xf>
    <xf numFmtId="0" fontId="10" fillId="0" borderId="89" xfId="0" applyFont="1" applyBorder="1" applyAlignment="1">
      <alignment horizontal="center" vertical="top" wrapText="1"/>
    </xf>
    <xf numFmtId="0" fontId="10" fillId="0" borderId="9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43" fontId="11" fillId="0" borderId="96" xfId="0" applyNumberFormat="1" applyFont="1" applyBorder="1" applyAlignment="1">
      <alignment/>
    </xf>
    <xf numFmtId="0" fontId="23" fillId="0" borderId="55" xfId="0" applyFont="1" applyBorder="1" applyAlignment="1">
      <alignment/>
    </xf>
    <xf numFmtId="43" fontId="23" fillId="0" borderId="97" xfId="0" applyNumberFormat="1" applyFont="1" applyBorder="1" applyAlignment="1">
      <alignment/>
    </xf>
    <xf numFmtId="0" fontId="23" fillId="0" borderId="12" xfId="0" applyFont="1" applyBorder="1" applyAlignment="1">
      <alignment/>
    </xf>
    <xf numFmtId="43" fontId="23" fillId="0" borderId="90" xfId="0" applyNumberFormat="1" applyFont="1" applyBorder="1" applyAlignment="1">
      <alignment/>
    </xf>
    <xf numFmtId="0" fontId="23" fillId="0" borderId="62" xfId="0" applyFont="1" applyBorder="1" applyAlignment="1">
      <alignment/>
    </xf>
    <xf numFmtId="43" fontId="23" fillId="0" borderId="94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0" fontId="23" fillId="0" borderId="98" xfId="0" applyFont="1" applyBorder="1" applyAlignment="1">
      <alignment/>
    </xf>
    <xf numFmtId="43" fontId="23" fillId="0" borderId="66" xfId="0" applyNumberFormat="1" applyFont="1" applyBorder="1" applyAlignment="1">
      <alignment/>
    </xf>
    <xf numFmtId="43" fontId="42" fillId="0" borderId="48" xfId="15" applyFont="1" applyFill="1" applyBorder="1" applyAlignment="1">
      <alignment horizontal="right" vertical="center" wrapText="1"/>
    </xf>
    <xf numFmtId="49" fontId="44" fillId="0" borderId="79" xfId="0" applyFont="1" applyFill="1" applyBorder="1" applyAlignment="1">
      <alignment horizontal="right" vertical="center" wrapText="1"/>
    </xf>
    <xf numFmtId="0" fontId="5" fillId="2" borderId="89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49" fillId="0" borderId="89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50" fillId="4" borderId="89" xfId="0" applyFont="1" applyFill="1" applyBorder="1" applyAlignment="1">
      <alignment horizontal="center" wrapText="1"/>
    </xf>
    <xf numFmtId="0" fontId="50" fillId="4" borderId="12" xfId="0" applyFont="1" applyFill="1" applyBorder="1" applyAlignment="1">
      <alignment horizontal="justify" wrapText="1"/>
    </xf>
    <xf numFmtId="38" fontId="50" fillId="4" borderId="36" xfId="0" applyNumberFormat="1" applyFont="1" applyFill="1" applyBorder="1" applyAlignment="1">
      <alignment horizontal="right" vertical="top" wrapText="1"/>
    </xf>
    <xf numFmtId="38" fontId="50" fillId="4" borderId="89" xfId="0" applyNumberFormat="1" applyFont="1" applyFill="1" applyBorder="1" applyAlignment="1">
      <alignment horizontal="right" vertical="top" wrapText="1"/>
    </xf>
    <xf numFmtId="38" fontId="50" fillId="4" borderId="12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0" fontId="52" fillId="0" borderId="89" xfId="0" applyFont="1" applyBorder="1" applyAlignment="1">
      <alignment horizontal="center" wrapText="1"/>
    </xf>
    <xf numFmtId="0" fontId="52" fillId="0" borderId="12" xfId="0" applyFont="1" applyBorder="1" applyAlignment="1">
      <alignment horizontal="justify" wrapText="1"/>
    </xf>
    <xf numFmtId="38" fontId="52" fillId="0" borderId="36" xfId="0" applyNumberFormat="1" applyFont="1" applyBorder="1" applyAlignment="1">
      <alignment horizontal="right" vertical="top" wrapText="1"/>
    </xf>
    <xf numFmtId="38" fontId="52" fillId="0" borderId="89" xfId="0" applyNumberFormat="1" applyFont="1" applyBorder="1" applyAlignment="1">
      <alignment horizontal="right" vertical="top" wrapText="1"/>
    </xf>
    <xf numFmtId="38" fontId="52" fillId="0" borderId="12" xfId="0" applyNumberFormat="1" applyFont="1" applyBorder="1" applyAlignment="1">
      <alignment horizontal="right" vertical="top" wrapText="1"/>
    </xf>
    <xf numFmtId="0" fontId="1" fillId="0" borderId="89" xfId="0" applyFont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38" fontId="1" fillId="0" borderId="36" xfId="0" applyNumberFormat="1" applyFont="1" applyBorder="1" applyAlignment="1">
      <alignment horizontal="right" vertical="top" wrapText="1"/>
    </xf>
    <xf numFmtId="38" fontId="1" fillId="0" borderId="89" xfId="0" applyNumberFormat="1" applyFont="1" applyBorder="1" applyAlignment="1">
      <alignment horizontal="right" vertical="top" wrapText="1"/>
    </xf>
    <xf numFmtId="38" fontId="1" fillId="0" borderId="12" xfId="0" applyNumberFormat="1" applyFont="1" applyBorder="1" applyAlignment="1">
      <alignment horizontal="right" vertical="top" wrapText="1"/>
    </xf>
    <xf numFmtId="38" fontId="1" fillId="0" borderId="36" xfId="0" applyNumberFormat="1" applyFont="1" applyBorder="1" applyAlignment="1">
      <alignment horizontal="right" wrapText="1"/>
    </xf>
    <xf numFmtId="38" fontId="1" fillId="0" borderId="89" xfId="0" applyNumberFormat="1" applyFont="1" applyBorder="1" applyAlignment="1">
      <alignment horizontal="right" wrapText="1"/>
    </xf>
    <xf numFmtId="38" fontId="1" fillId="0" borderId="12" xfId="0" applyNumberFormat="1" applyFont="1" applyBorder="1" applyAlignment="1">
      <alignment horizontal="right" wrapText="1"/>
    </xf>
    <xf numFmtId="38" fontId="52" fillId="0" borderId="36" xfId="0" applyNumberFormat="1" applyFont="1" applyBorder="1" applyAlignment="1">
      <alignment horizontal="right" wrapText="1"/>
    </xf>
    <xf numFmtId="38" fontId="52" fillId="0" borderId="89" xfId="0" applyNumberFormat="1" applyFont="1" applyBorder="1" applyAlignment="1">
      <alignment horizontal="right" wrapText="1"/>
    </xf>
    <xf numFmtId="38" fontId="52" fillId="0" borderId="12" xfId="0" applyNumberFormat="1" applyFont="1" applyBorder="1" applyAlignment="1">
      <alignment horizontal="right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38" fontId="1" fillId="0" borderId="36" xfId="0" applyNumberFormat="1" applyFont="1" applyFill="1" applyBorder="1" applyAlignment="1">
      <alignment horizontal="right" vertical="center" wrapText="1"/>
    </xf>
    <xf numFmtId="38" fontId="1" fillId="0" borderId="89" xfId="0" applyNumberFormat="1" applyFont="1" applyFill="1" applyBorder="1" applyAlignment="1">
      <alignment horizontal="right" vertical="center" wrapText="1"/>
    </xf>
    <xf numFmtId="38" fontId="1" fillId="0" borderId="12" xfId="0" applyNumberFormat="1" applyFont="1" applyFill="1" applyBorder="1" applyAlignment="1">
      <alignment horizontal="right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38" fontId="1" fillId="0" borderId="36" xfId="0" applyNumberFormat="1" applyFont="1" applyBorder="1" applyAlignment="1">
      <alignment horizontal="right" vertical="center" wrapText="1"/>
    </xf>
    <xf numFmtId="38" fontId="1" fillId="0" borderId="89" xfId="0" applyNumberFormat="1" applyFont="1" applyBorder="1" applyAlignment="1">
      <alignment horizontal="right" vertical="center" wrapText="1"/>
    </xf>
    <xf numFmtId="38" fontId="1" fillId="0" borderId="12" xfId="0" applyNumberFormat="1" applyFont="1" applyBorder="1" applyAlignment="1">
      <alignment horizontal="right" vertical="center" wrapText="1"/>
    </xf>
    <xf numFmtId="38" fontId="0" fillId="0" borderId="36" xfId="0" applyNumberFormat="1" applyFont="1" applyBorder="1" applyAlignment="1">
      <alignment horizontal="right" vertical="top" wrapText="1"/>
    </xf>
    <xf numFmtId="38" fontId="0" fillId="0" borderId="89" xfId="0" applyNumberFormat="1" applyFont="1" applyBorder="1" applyAlignment="1">
      <alignment horizontal="right" vertical="top" wrapText="1"/>
    </xf>
    <xf numFmtId="38" fontId="0" fillId="0" borderId="12" xfId="0" applyNumberFormat="1" applyFont="1" applyBorder="1" applyAlignment="1">
      <alignment horizontal="right" vertical="top" wrapText="1"/>
    </xf>
    <xf numFmtId="0" fontId="53" fillId="0" borderId="12" xfId="0" applyFont="1" applyBorder="1" applyAlignment="1">
      <alignment horizontal="justify" wrapText="1"/>
    </xf>
    <xf numFmtId="38" fontId="0" fillId="0" borderId="36" xfId="0" applyNumberFormat="1" applyFont="1" applyFill="1" applyBorder="1" applyAlignment="1">
      <alignment horizontal="right" vertical="center" wrapText="1"/>
    </xf>
    <xf numFmtId="38" fontId="0" fillId="0" borderId="89" xfId="0" applyNumberFormat="1" applyFon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38" fontId="1" fillId="0" borderId="99" xfId="0" applyNumberFormat="1" applyFont="1" applyFill="1" applyBorder="1" applyAlignment="1">
      <alignment horizontal="right" vertical="center" wrapText="1"/>
    </xf>
    <xf numFmtId="38" fontId="1" fillId="0" borderId="91" xfId="0" applyNumberFormat="1" applyFont="1" applyFill="1" applyBorder="1" applyAlignment="1">
      <alignment horizontal="right" vertical="center" wrapText="1"/>
    </xf>
    <xf numFmtId="38" fontId="1" fillId="0" borderId="10" xfId="0" applyNumberFormat="1" applyFont="1" applyFill="1" applyBorder="1" applyAlignment="1">
      <alignment horizontal="right" vertical="center" wrapText="1"/>
    </xf>
    <xf numFmtId="0" fontId="1" fillId="0" borderId="100" xfId="0" applyFont="1" applyFill="1" applyBorder="1" applyAlignment="1">
      <alignment horizontal="center" vertical="center" wrapText="1"/>
    </xf>
    <xf numFmtId="6" fontId="0" fillId="0" borderId="100" xfId="0" applyNumberFormat="1" applyFont="1" applyFill="1" applyBorder="1" applyAlignment="1">
      <alignment horizontal="right" vertical="center" wrapText="1"/>
    </xf>
    <xf numFmtId="6" fontId="0" fillId="0" borderId="101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justify" wrapText="1"/>
    </xf>
    <xf numFmtId="9" fontId="1" fillId="0" borderId="102" xfId="0" applyNumberFormat="1" applyFont="1" applyBorder="1" applyAlignment="1">
      <alignment horizontal="right" vertical="top" wrapText="1"/>
    </xf>
    <xf numFmtId="9" fontId="1" fillId="0" borderId="87" xfId="0" applyNumberFormat="1" applyFont="1" applyBorder="1" applyAlignment="1">
      <alignment horizontal="right" vertical="top" wrapText="1"/>
    </xf>
    <xf numFmtId="10" fontId="1" fillId="0" borderId="8" xfId="0" applyNumberFormat="1" applyFont="1" applyBorder="1" applyAlignment="1">
      <alignment horizontal="right" vertical="top" wrapText="1"/>
    </xf>
    <xf numFmtId="9" fontId="1" fillId="0" borderId="36" xfId="0" applyNumberFormat="1" applyFont="1" applyBorder="1" applyAlignment="1">
      <alignment horizontal="right" vertical="top" wrapText="1"/>
    </xf>
    <xf numFmtId="9" fontId="1" fillId="0" borderId="89" xfId="0" applyNumberFormat="1" applyFont="1" applyBorder="1" applyAlignment="1">
      <alignment horizontal="right" vertical="top" wrapText="1"/>
    </xf>
    <xf numFmtId="10" fontId="1" fillId="0" borderId="12" xfId="0" applyNumberFormat="1" applyFont="1" applyBorder="1" applyAlignment="1">
      <alignment horizontal="right" vertical="top" wrapText="1"/>
    </xf>
    <xf numFmtId="49" fontId="0" fillId="0" borderId="18" xfId="0" applyNumberFormat="1" applyFont="1" applyFill="1" applyBorder="1" applyAlignment="1">
      <alignment vertical="center" wrapText="1"/>
    </xf>
    <xf numFmtId="164" fontId="0" fillId="0" borderId="18" xfId="15" applyNumberFormat="1" applyFill="1" applyBorder="1" applyAlignment="1">
      <alignment horizontal="center" vertical="center"/>
    </xf>
    <xf numFmtId="164" fontId="0" fillId="0" borderId="19" xfId="15" applyNumberFormat="1" applyFill="1" applyBorder="1" applyAlignment="1">
      <alignment horizontal="center" vertical="center"/>
    </xf>
    <xf numFmtId="49" fontId="42" fillId="0" borderId="48" xfId="0" applyFont="1" applyFill="1" applyBorder="1" applyAlignment="1">
      <alignment horizontal="right" vertical="center" wrapText="1"/>
    </xf>
    <xf numFmtId="43" fontId="0" fillId="0" borderId="0" xfId="15" applyAlignment="1">
      <alignment/>
    </xf>
    <xf numFmtId="164" fontId="1" fillId="0" borderId="12" xfId="15" applyNumberFormat="1" applyFont="1" applyBorder="1" applyAlignment="1">
      <alignment/>
    </xf>
    <xf numFmtId="0" fontId="0" fillId="0" borderId="0" xfId="0" applyBorder="1" applyAlignment="1">
      <alignment/>
    </xf>
    <xf numFmtId="0" fontId="5" fillId="2" borderId="103" xfId="0" applyFont="1" applyFill="1" applyBorder="1" applyAlignment="1">
      <alignment wrapText="1"/>
    </xf>
    <xf numFmtId="0" fontId="49" fillId="0" borderId="90" xfId="0" applyFont="1" applyBorder="1" applyAlignment="1">
      <alignment horizontal="center" wrapText="1"/>
    </xf>
    <xf numFmtId="38" fontId="50" fillId="4" borderId="90" xfId="0" applyNumberFormat="1" applyFont="1" applyFill="1" applyBorder="1" applyAlignment="1">
      <alignment horizontal="right" vertical="top" wrapText="1"/>
    </xf>
    <xf numFmtId="38" fontId="52" fillId="0" borderId="90" xfId="0" applyNumberFormat="1" applyFont="1" applyBorder="1" applyAlignment="1">
      <alignment horizontal="right" vertical="top" wrapText="1"/>
    </xf>
    <xf numFmtId="38" fontId="1" fillId="0" borderId="90" xfId="0" applyNumberFormat="1" applyFont="1" applyBorder="1" applyAlignment="1">
      <alignment horizontal="right" vertical="top" wrapText="1"/>
    </xf>
    <xf numFmtId="38" fontId="1" fillId="0" borderId="90" xfId="0" applyNumberFormat="1" applyFont="1" applyBorder="1" applyAlignment="1">
      <alignment horizontal="right" wrapText="1"/>
    </xf>
    <xf numFmtId="38" fontId="52" fillId="0" borderId="90" xfId="0" applyNumberFormat="1" applyFont="1" applyBorder="1" applyAlignment="1">
      <alignment horizontal="right" wrapText="1"/>
    </xf>
    <xf numFmtId="38" fontId="1" fillId="0" borderId="90" xfId="0" applyNumberFormat="1" applyFont="1" applyFill="1" applyBorder="1" applyAlignment="1">
      <alignment horizontal="right" vertical="center" wrapText="1"/>
    </xf>
    <xf numFmtId="38" fontId="1" fillId="0" borderId="90" xfId="0" applyNumberFormat="1" applyFont="1" applyBorder="1" applyAlignment="1">
      <alignment horizontal="right" vertical="center" wrapText="1"/>
    </xf>
    <xf numFmtId="38" fontId="0" fillId="0" borderId="90" xfId="0" applyNumberFormat="1" applyFont="1" applyBorder="1" applyAlignment="1">
      <alignment horizontal="right" vertical="top" wrapText="1"/>
    </xf>
    <xf numFmtId="164" fontId="1" fillId="0" borderId="90" xfId="15" applyNumberFormat="1" applyFont="1" applyBorder="1" applyAlignment="1">
      <alignment/>
    </xf>
    <xf numFmtId="38" fontId="0" fillId="0" borderId="90" xfId="0" applyNumberFormat="1" applyFont="1" applyFill="1" applyBorder="1" applyAlignment="1">
      <alignment horizontal="right" vertical="center" wrapText="1"/>
    </xf>
    <xf numFmtId="38" fontId="1" fillId="0" borderId="92" xfId="0" applyNumberFormat="1" applyFont="1" applyFill="1" applyBorder="1" applyAlignment="1">
      <alignment horizontal="right" vertical="center" wrapText="1"/>
    </xf>
    <xf numFmtId="6" fontId="0" fillId="0" borderId="103" xfId="0" applyNumberFormat="1" applyFont="1" applyFill="1" applyBorder="1" applyAlignment="1">
      <alignment horizontal="right" vertical="center" wrapText="1"/>
    </xf>
    <xf numFmtId="10" fontId="1" fillId="0" borderId="88" xfId="0" applyNumberFormat="1" applyFont="1" applyBorder="1" applyAlignment="1">
      <alignment horizontal="right" vertical="top" wrapText="1"/>
    </xf>
    <xf numFmtId="10" fontId="1" fillId="0" borderId="90" xfId="0" applyNumberFormat="1" applyFont="1" applyBorder="1" applyAlignment="1">
      <alignment horizontal="right" vertical="top" wrapText="1"/>
    </xf>
    <xf numFmtId="0" fontId="1" fillId="0" borderId="93" xfId="0" applyFont="1" applyBorder="1" applyAlignment="1">
      <alignment horizontal="center" wrapText="1"/>
    </xf>
    <xf numFmtId="0" fontId="1" fillId="0" borderId="62" xfId="0" applyFont="1" applyBorder="1" applyAlignment="1">
      <alignment horizontal="justify" wrapText="1"/>
    </xf>
    <xf numFmtId="9" fontId="1" fillId="0" borderId="104" xfId="0" applyNumberFormat="1" applyFont="1" applyBorder="1" applyAlignment="1">
      <alignment horizontal="right" vertical="top" wrapText="1"/>
    </xf>
    <xf numFmtId="9" fontId="1" fillId="0" borderId="93" xfId="0" applyNumberFormat="1" applyFont="1" applyBorder="1" applyAlignment="1">
      <alignment horizontal="right" vertical="top" wrapText="1"/>
    </xf>
    <xf numFmtId="10" fontId="1" fillId="0" borderId="62" xfId="0" applyNumberFormat="1" applyFont="1" applyBorder="1" applyAlignment="1">
      <alignment horizontal="right" vertical="top" wrapText="1"/>
    </xf>
    <xf numFmtId="10" fontId="1" fillId="0" borderId="94" xfId="0" applyNumberFormat="1" applyFont="1" applyBorder="1" applyAlignment="1">
      <alignment horizontal="right" vertical="top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164" fontId="0" fillId="0" borderId="8" xfId="15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justify" vertical="center" wrapText="1"/>
    </xf>
    <xf numFmtId="164" fontId="0" fillId="0" borderId="39" xfId="15" applyNumberFormat="1" applyFont="1" applyFill="1" applyBorder="1" applyAlignment="1">
      <alignment horizontal="center" vertical="center"/>
    </xf>
    <xf numFmtId="164" fontId="0" fillId="0" borderId="37" xfId="15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justify" vertical="center" wrapText="1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25" xfId="15" applyNumberFormat="1" applyFont="1" applyBorder="1" applyAlignment="1">
      <alignment horizontal="center" vertical="center"/>
    </xf>
    <xf numFmtId="164" fontId="0" fillId="0" borderId="10" xfId="15" applyNumberFormat="1" applyFont="1" applyBorder="1" applyAlignment="1">
      <alignment horizontal="center" vertical="center"/>
    </xf>
    <xf numFmtId="164" fontId="0" fillId="0" borderId="10" xfId="15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164" fontId="0" fillId="0" borderId="12" xfId="15" applyNumberFormat="1" applyFont="1" applyBorder="1" applyAlignment="1">
      <alignment horizontal="center" vertical="center"/>
    </xf>
    <xf numFmtId="164" fontId="1" fillId="0" borderId="30" xfId="15" applyNumberFormat="1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164" fontId="1" fillId="0" borderId="105" xfId="15" applyNumberFormat="1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 wrapText="1"/>
    </xf>
    <xf numFmtId="49" fontId="42" fillId="0" borderId="48" xfId="0" applyFill="1" applyBorder="1" applyAlignment="1">
      <alignment horizontal="center" vertical="center" wrapText="1"/>
    </xf>
    <xf numFmtId="49" fontId="42" fillId="0" borderId="48" xfId="0" applyFill="1" applyBorder="1" applyAlignment="1">
      <alignment horizontal="left" vertical="center" wrapText="1"/>
    </xf>
    <xf numFmtId="49" fontId="42" fillId="0" borderId="48" xfId="0" applyFill="1" applyBorder="1" applyAlignment="1">
      <alignment horizontal="right" vertical="center" wrapText="1"/>
    </xf>
    <xf numFmtId="49" fontId="44" fillId="4" borderId="48" xfId="0" applyFont="1" applyFill="1" applyBorder="1" applyAlignment="1">
      <alignment horizontal="left" vertical="center" wrapText="1"/>
    </xf>
    <xf numFmtId="49" fontId="44" fillId="4" borderId="48" xfId="0" applyFont="1" applyFill="1" applyBorder="1" applyAlignment="1">
      <alignment horizontal="right" vertical="center" wrapText="1"/>
    </xf>
    <xf numFmtId="49" fontId="44" fillId="4" borderId="50" xfId="0" applyFont="1" applyFill="1" applyBorder="1" applyAlignment="1">
      <alignment horizontal="right" vertical="center" wrapText="1"/>
    </xf>
    <xf numFmtId="49" fontId="44" fillId="0" borderId="48" xfId="0" applyFont="1" applyFill="1" applyBorder="1" applyAlignment="1">
      <alignment horizontal="right" vertical="center" wrapText="1"/>
    </xf>
    <xf numFmtId="49" fontId="44" fillId="0" borderId="50" xfId="0" applyFont="1" applyFill="1" applyBorder="1" applyAlignment="1">
      <alignment horizontal="right" vertical="center" wrapText="1"/>
    </xf>
    <xf numFmtId="49" fontId="42" fillId="0" borderId="51" xfId="0" applyFill="1" applyBorder="1" applyAlignment="1">
      <alignment horizontal="center" vertical="center" wrapText="1"/>
    </xf>
    <xf numFmtId="49" fontId="44" fillId="4" borderId="51" xfId="0" applyFont="1" applyFill="1" applyBorder="1" applyAlignment="1">
      <alignment horizontal="center" vertical="center" wrapText="1"/>
    </xf>
    <xf numFmtId="49" fontId="44" fillId="4" borderId="78" xfId="0" applyFont="1" applyFill="1" applyBorder="1" applyAlignment="1">
      <alignment horizontal="center" vertical="center" wrapText="1"/>
    </xf>
    <xf numFmtId="49" fontId="44" fillId="4" borderId="83" xfId="0" applyFont="1" applyFill="1" applyBorder="1" applyAlignment="1">
      <alignment horizontal="center" vertical="center" wrapText="1"/>
    </xf>
    <xf numFmtId="49" fontId="44" fillId="4" borderId="50" xfId="0" applyFont="1" applyFill="1" applyBorder="1" applyAlignment="1">
      <alignment horizontal="center" vertical="center" wrapText="1"/>
    </xf>
    <xf numFmtId="49" fontId="44" fillId="4" borderId="81" xfId="0" applyFont="1" applyFill="1" applyBorder="1" applyAlignment="1">
      <alignment horizontal="center" vertical="center" wrapText="1"/>
    </xf>
    <xf numFmtId="49" fontId="43" fillId="0" borderId="106" xfId="0" applyFill="1" applyBorder="1" applyAlignment="1">
      <alignment horizontal="center" vertical="center" wrapText="1"/>
    </xf>
    <xf numFmtId="49" fontId="43" fillId="0" borderId="84" xfId="0" applyFill="1" applyBorder="1" applyAlignment="1">
      <alignment horizontal="center" vertical="center" wrapText="1"/>
    </xf>
    <xf numFmtId="49" fontId="43" fillId="0" borderId="107" xfId="0" applyFill="1" applyBorder="1" applyAlignment="1">
      <alignment horizontal="center" vertical="center" wrapText="1"/>
    </xf>
    <xf numFmtId="49" fontId="40" fillId="0" borderId="0" xfId="0" applyFill="1" applyBorder="1" applyAlignment="1">
      <alignment horizontal="center" vertical="center" wrapText="1"/>
    </xf>
    <xf numFmtId="49" fontId="41" fillId="0" borderId="0" xfId="0" applyFill="1" applyBorder="1" applyAlignment="1">
      <alignment horizontal="left" vertical="center" wrapText="1"/>
    </xf>
    <xf numFmtId="49" fontId="44" fillId="4" borderId="48" xfId="0" applyFont="1" applyFill="1" applyBorder="1" applyAlignment="1">
      <alignment horizontal="center" vertical="center" wrapText="1"/>
    </xf>
    <xf numFmtId="49" fontId="44" fillId="4" borderId="79" xfId="0" applyFont="1" applyFill="1" applyBorder="1" applyAlignment="1">
      <alignment horizontal="center" vertical="center" wrapText="1"/>
    </xf>
    <xf numFmtId="49" fontId="44" fillId="4" borderId="82" xfId="0" applyFont="1" applyFill="1" applyBorder="1" applyAlignment="1">
      <alignment horizontal="center" vertical="center" wrapText="1"/>
    </xf>
    <xf numFmtId="49" fontId="44" fillId="4" borderId="80" xfId="0" applyFont="1" applyFill="1" applyBorder="1" applyAlignment="1">
      <alignment horizontal="center" vertical="center" wrapText="1"/>
    </xf>
    <xf numFmtId="49" fontId="27" fillId="0" borderId="0" xfId="0" applyFill="1" applyAlignment="1">
      <alignment horizontal="center" vertical="center" wrapText="1"/>
    </xf>
    <xf numFmtId="0" fontId="26" fillId="0" borderId="0" xfId="0" applyNumberFormat="1" applyFill="1" applyBorder="1" applyAlignment="1" applyProtection="1">
      <alignment horizontal="left"/>
      <protection locked="0"/>
    </xf>
    <xf numFmtId="49" fontId="27" fillId="0" borderId="0" xfId="0" applyFont="1" applyFill="1" applyAlignment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2" borderId="80" xfId="0" applyNumberFormat="1" applyFont="1" applyFill="1" applyBorder="1" applyAlignment="1" applyProtection="1">
      <alignment horizontal="center" vertical="distributed"/>
      <protection locked="0"/>
    </xf>
    <xf numFmtId="43" fontId="1" fillId="0" borderId="52" xfId="15" applyFont="1" applyFill="1" applyBorder="1" applyAlignment="1">
      <alignment horizontal="center" vertical="center"/>
    </xf>
    <xf numFmtId="43" fontId="1" fillId="0" borderId="71" xfId="15" applyFont="1" applyFill="1" applyBorder="1" applyAlignment="1">
      <alignment horizontal="center" vertical="center"/>
    </xf>
    <xf numFmtId="49" fontId="32" fillId="0" borderId="0" xfId="0" applyFill="1" applyBorder="1" applyAlignment="1">
      <alignment horizontal="center" vertical="center" wrapText="1"/>
    </xf>
    <xf numFmtId="0" fontId="26" fillId="0" borderId="0" xfId="0" applyNumberFormat="1" applyFill="1" applyBorder="1" applyAlignment="1" applyProtection="1">
      <alignment horizontal="left"/>
      <protection locked="0"/>
    </xf>
    <xf numFmtId="43" fontId="19" fillId="0" borderId="108" xfId="15" applyFont="1" applyFill="1" applyBorder="1" applyAlignment="1">
      <alignment horizontal="left" vertical="center" wrapText="1"/>
    </xf>
    <xf numFmtId="0" fontId="31" fillId="2" borderId="80" xfId="0" applyNumberFormat="1" applyFont="1" applyFill="1" applyBorder="1" applyAlignment="1" applyProtection="1">
      <alignment horizontal="center" vertical="center" wrapText="1"/>
      <protection/>
    </xf>
    <xf numFmtId="0" fontId="32" fillId="2" borderId="48" xfId="0" applyNumberFormat="1" applyFont="1" applyFill="1" applyBorder="1" applyAlignment="1" applyProtection="1">
      <alignment horizontal="center" vertical="center" wrapText="1"/>
      <protection/>
    </xf>
    <xf numFmtId="49" fontId="35" fillId="0" borderId="79" xfId="0" applyFont="1" applyFill="1" applyBorder="1" applyAlignment="1">
      <alignment horizontal="center" vertical="center" wrapText="1"/>
    </xf>
    <xf numFmtId="49" fontId="35" fillId="0" borderId="80" xfId="0" applyFont="1" applyFill="1" applyBorder="1" applyAlignment="1">
      <alignment horizontal="center" vertical="center" wrapText="1"/>
    </xf>
    <xf numFmtId="49" fontId="27" fillId="2" borderId="80" xfId="0" applyFont="1" applyFill="1" applyBorder="1" applyAlignment="1">
      <alignment horizontal="center" vertical="center" wrapText="1"/>
    </xf>
    <xf numFmtId="0" fontId="33" fillId="0" borderId="79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82" xfId="0" applyFont="1" applyFill="1" applyBorder="1" applyAlignment="1">
      <alignment horizontal="center" vertical="center" wrapText="1"/>
    </xf>
    <xf numFmtId="49" fontId="29" fillId="0" borderId="51" xfId="0" applyFont="1" applyFill="1" applyBorder="1" applyAlignment="1">
      <alignment horizontal="center" vertical="center" wrapText="1"/>
    </xf>
    <xf numFmtId="49" fontId="29" fillId="0" borderId="80" xfId="0" applyFont="1" applyFill="1" applyBorder="1" applyAlignment="1">
      <alignment horizontal="center" vertical="center" wrapText="1"/>
    </xf>
    <xf numFmtId="49" fontId="29" fillId="0" borderId="48" xfId="0" applyFont="1" applyFill="1" applyBorder="1" applyAlignment="1">
      <alignment horizontal="center" vertical="center" wrapText="1"/>
    </xf>
    <xf numFmtId="49" fontId="30" fillId="0" borderId="80" xfId="0" applyFont="1" applyFill="1" applyBorder="1" applyAlignment="1">
      <alignment horizontal="center" vertical="center" wrapText="1"/>
    </xf>
    <xf numFmtId="49" fontId="30" fillId="0" borderId="48" xfId="0" applyFont="1" applyFill="1" applyBorder="1" applyAlignment="1">
      <alignment horizontal="center" vertical="center" wrapText="1"/>
    </xf>
    <xf numFmtId="0" fontId="30" fillId="0" borderId="80" xfId="0" applyNumberFormat="1" applyFont="1" applyFill="1" applyBorder="1" applyAlignment="1" applyProtection="1">
      <alignment horizontal="center" vertical="center"/>
      <protection locked="0"/>
    </xf>
    <xf numFmtId="0" fontId="30" fillId="0" borderId="83" xfId="0" applyNumberFormat="1" applyFont="1" applyFill="1" applyBorder="1" applyAlignment="1" applyProtection="1">
      <alignment horizontal="center" vertical="center"/>
      <protection locked="0"/>
    </xf>
    <xf numFmtId="0" fontId="30" fillId="0" borderId="48" xfId="0" applyNumberFormat="1" applyFont="1" applyFill="1" applyBorder="1" applyAlignment="1" applyProtection="1">
      <alignment horizontal="center" vertical="center"/>
      <protection locked="0"/>
    </xf>
    <xf numFmtId="0" fontId="30" fillId="0" borderId="50" xfId="0" applyNumberFormat="1" applyFont="1" applyFill="1" applyBorder="1" applyAlignment="1" applyProtection="1">
      <alignment horizontal="center" vertical="center"/>
      <protection locked="0"/>
    </xf>
    <xf numFmtId="49" fontId="31" fillId="3" borderId="48" xfId="0" applyFont="1" applyFill="1" applyBorder="1" applyAlignment="1">
      <alignment horizontal="center" vertical="center" wrapText="1"/>
    </xf>
    <xf numFmtId="49" fontId="27" fillId="2" borderId="48" xfId="0" applyFont="1" applyFill="1" applyBorder="1" applyAlignment="1">
      <alignment horizontal="center" vertical="center" wrapText="1"/>
    </xf>
    <xf numFmtId="49" fontId="35" fillId="0" borderId="48" xfId="0" applyFont="1" applyFill="1" applyBorder="1" applyAlignment="1">
      <alignment horizontal="center" vertical="center" wrapText="1"/>
    </xf>
    <xf numFmtId="49" fontId="42" fillId="0" borderId="50" xfId="0" applyFill="1" applyBorder="1" applyAlignment="1">
      <alignment horizontal="right" vertical="center" wrapText="1"/>
    </xf>
    <xf numFmtId="49" fontId="44" fillId="0" borderId="48" xfId="0" applyFont="1" applyFill="1" applyBorder="1" applyAlignment="1">
      <alignment horizontal="left" vertical="center" wrapText="1"/>
    </xf>
    <xf numFmtId="49" fontId="42" fillId="0" borderId="48" xfId="0" applyFont="1" applyFill="1" applyBorder="1" applyAlignment="1">
      <alignment horizontal="right" vertical="center" wrapText="1"/>
    </xf>
    <xf numFmtId="49" fontId="44" fillId="0" borderId="51" xfId="0" applyFont="1" applyFill="1" applyBorder="1" applyAlignment="1">
      <alignment horizontal="center" vertical="center" wrapText="1"/>
    </xf>
    <xf numFmtId="49" fontId="44" fillId="0" borderId="48" xfId="0" applyFont="1" applyFill="1" applyBorder="1" applyAlignment="1">
      <alignment horizontal="center" vertical="center" wrapText="1"/>
    </xf>
    <xf numFmtId="0" fontId="26" fillId="0" borderId="0" xfId="0" applyNumberFormat="1" applyFill="1" applyBorder="1" applyAlignment="1" applyProtection="1">
      <alignment horizontal="center"/>
      <protection locked="0"/>
    </xf>
    <xf numFmtId="49" fontId="44" fillId="0" borderId="79" xfId="0" applyFill="1" applyBorder="1" applyAlignment="1">
      <alignment horizontal="right" vertical="center" wrapText="1"/>
    </xf>
    <xf numFmtId="49" fontId="44" fillId="0" borderId="81" xfId="0" applyFill="1" applyBorder="1" applyAlignment="1">
      <alignment horizontal="right" vertical="center" wrapText="1"/>
    </xf>
    <xf numFmtId="49" fontId="44" fillId="0" borderId="78" xfId="0" applyFill="1" applyBorder="1" applyAlignment="1">
      <alignment horizontal="center" vertical="center" wrapText="1"/>
    </xf>
    <xf numFmtId="49" fontId="44" fillId="0" borderId="79" xfId="0" applyFill="1" applyBorder="1" applyAlignment="1">
      <alignment horizontal="center" vertical="center" wrapText="1"/>
    </xf>
    <xf numFmtId="49" fontId="44" fillId="0" borderId="79" xfId="0" applyFont="1" applyFill="1" applyBorder="1" applyAlignment="1">
      <alignment horizontal="right" vertical="center" wrapText="1"/>
    </xf>
    <xf numFmtId="0" fontId="33" fillId="0" borderId="89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93" xfId="0" applyNumberFormat="1" applyFont="1" applyFill="1" applyBorder="1" applyAlignment="1" applyProtection="1">
      <alignment horizontal="center" vertical="center" wrapText="1"/>
      <protection/>
    </xf>
    <xf numFmtId="0" fontId="33" fillId="0" borderId="62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Fill="1" applyAlignment="1">
      <alignment horizontal="right" vertical="center" wrapText="1"/>
    </xf>
    <xf numFmtId="0" fontId="29" fillId="0" borderId="65" xfId="0" applyNumberFormat="1" applyFont="1" applyFill="1" applyBorder="1" applyAlignment="1" applyProtection="1">
      <alignment horizontal="center"/>
      <protection locked="0"/>
    </xf>
    <xf numFmtId="0" fontId="29" fillId="0" borderId="98" xfId="0" applyNumberFormat="1" applyFont="1" applyFill="1" applyBorder="1" applyAlignment="1" applyProtection="1">
      <alignment horizontal="center"/>
      <protection locked="0"/>
    </xf>
    <xf numFmtId="43" fontId="34" fillId="0" borderId="98" xfId="0" applyNumberFormat="1" applyFont="1" applyFill="1" applyBorder="1" applyAlignment="1" applyProtection="1">
      <alignment horizontal="center"/>
      <protection locked="0"/>
    </xf>
    <xf numFmtId="43" fontId="34" fillId="0" borderId="66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9" fillId="4" borderId="55" xfId="0" applyNumberFormat="1" applyFont="1" applyFill="1" applyBorder="1" applyAlignment="1" applyProtection="1">
      <alignment horizontal="center"/>
      <protection locked="0"/>
    </xf>
    <xf numFmtId="0" fontId="46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46" fillId="0" borderId="62" xfId="0" applyNumberFormat="1" applyFont="1" applyFill="1" applyBorder="1" applyAlignment="1" applyProtection="1">
      <alignment horizontal="justify" vertical="center" wrapText="1"/>
      <protection locked="0"/>
    </xf>
    <xf numFmtId="43" fontId="26" fillId="0" borderId="12" xfId="0" applyNumberFormat="1" applyFill="1" applyBorder="1" applyAlignment="1" applyProtection="1">
      <alignment horizontal="center"/>
      <protection locked="0"/>
    </xf>
    <xf numFmtId="43" fontId="26" fillId="0" borderId="90" xfId="0" applyNumberFormat="1" applyFill="1" applyBorder="1" applyAlignment="1" applyProtection="1">
      <alignment horizontal="center"/>
      <protection locked="0"/>
    </xf>
    <xf numFmtId="0" fontId="29" fillId="4" borderId="97" xfId="0" applyNumberFormat="1" applyFont="1" applyFill="1" applyBorder="1" applyAlignment="1" applyProtection="1">
      <alignment horizontal="center"/>
      <protection locked="0"/>
    </xf>
    <xf numFmtId="0" fontId="35" fillId="4" borderId="95" xfId="0" applyNumberFormat="1" applyFont="1" applyFill="1" applyBorder="1" applyAlignment="1" applyProtection="1">
      <alignment horizontal="center" vertical="center" wrapText="1"/>
      <protection/>
    </xf>
    <xf numFmtId="0" fontId="35" fillId="4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09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3" fontId="1" fillId="0" borderId="0" xfId="15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2" borderId="42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6" fillId="0" borderId="0" xfId="15" applyFont="1" applyAlignment="1">
      <alignment horizontal="left"/>
    </xf>
    <xf numFmtId="0" fontId="1" fillId="0" borderId="10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11" xfId="0" applyNumberFormat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37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3" fillId="0" borderId="28" xfId="0" applyFont="1" applyBorder="1" applyAlignment="1">
      <alignment horizontal="center" wrapText="1"/>
    </xf>
    <xf numFmtId="0" fontId="3" fillId="0" borderId="10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49" fontId="39" fillId="0" borderId="2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5" applyFont="1" applyBorder="1" applyAlignment="1">
      <alignment horizontal="center" vertical="center"/>
    </xf>
    <xf numFmtId="43" fontId="3" fillId="0" borderId="30" xfId="15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3" fontId="10" fillId="0" borderId="8" xfId="15" applyFont="1" applyBorder="1" applyAlignment="1">
      <alignment horizontal="center" vertical="center"/>
    </xf>
    <xf numFmtId="43" fontId="10" fillId="0" borderId="9" xfId="15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right" wrapText="1"/>
    </xf>
    <xf numFmtId="43" fontId="3" fillId="0" borderId="0" xfId="15" applyFont="1" applyAlignment="1">
      <alignment horizontal="center"/>
    </xf>
    <xf numFmtId="43" fontId="11" fillId="0" borderId="6" xfId="15" applyFont="1" applyBorder="1" applyAlignment="1">
      <alignment horizontal="center" vertical="center"/>
    </xf>
    <xf numFmtId="43" fontId="11" fillId="0" borderId="25" xfId="15" applyFont="1" applyBorder="1" applyAlignment="1">
      <alignment horizontal="center" vertical="center"/>
    </xf>
    <xf numFmtId="43" fontId="0" fillId="0" borderId="0" xfId="15" applyFont="1" applyAlignment="1">
      <alignment horizontal="left" vertical="center"/>
    </xf>
    <xf numFmtId="43" fontId="0" fillId="0" borderId="0" xfId="15" applyAlignment="1">
      <alignment horizontal="left" vertical="center"/>
    </xf>
    <xf numFmtId="43" fontId="3" fillId="0" borderId="0" xfId="15" applyFont="1" applyAlignment="1">
      <alignment horizontal="center" wrapText="1"/>
    </xf>
    <xf numFmtId="43" fontId="11" fillId="0" borderId="2" xfId="15" applyFont="1" applyFill="1" applyBorder="1" applyAlignment="1">
      <alignment horizontal="center"/>
    </xf>
    <xf numFmtId="43" fontId="11" fillId="0" borderId="1" xfId="15" applyFont="1" applyFill="1" applyBorder="1" applyAlignment="1">
      <alignment horizontal="center"/>
    </xf>
    <xf numFmtId="43" fontId="11" fillId="0" borderId="30" xfId="15" applyFont="1" applyFill="1" applyBorder="1" applyAlignment="1">
      <alignment horizontal="center"/>
    </xf>
    <xf numFmtId="43" fontId="11" fillId="0" borderId="2" xfId="15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center"/>
    </xf>
    <xf numFmtId="43" fontId="11" fillId="0" borderId="30" xfId="15" applyFont="1" applyBorder="1" applyAlignment="1">
      <alignment horizontal="center" vertical="center"/>
    </xf>
    <xf numFmtId="43" fontId="9" fillId="0" borderId="0" xfId="15" applyFont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3" fontId="10" fillId="0" borderId="18" xfId="15" applyFont="1" applyBorder="1" applyAlignment="1">
      <alignment horizontal="center" vertical="center"/>
    </xf>
    <xf numFmtId="43" fontId="10" fillId="0" borderId="19" xfId="15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3" fontId="10" fillId="0" borderId="12" xfId="15" applyFont="1" applyBorder="1" applyAlignment="1">
      <alignment horizontal="center" vertical="center"/>
    </xf>
    <xf numFmtId="43" fontId="10" fillId="0" borderId="13" xfId="15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3" fontId="10" fillId="0" borderId="36" xfId="15" applyFont="1" applyBorder="1" applyAlignment="1">
      <alignment horizontal="center" vertical="center"/>
    </xf>
    <xf numFmtId="43" fontId="10" fillId="0" borderId="101" xfId="15" applyFont="1" applyBorder="1" applyAlignment="1">
      <alignment horizontal="center" vertical="center"/>
    </xf>
    <xf numFmtId="43" fontId="10" fillId="0" borderId="112" xfId="15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43" fontId="10" fillId="0" borderId="25" xfId="15" applyFont="1" applyBorder="1" applyAlignment="1">
      <alignment horizontal="center" vertical="center"/>
    </xf>
    <xf numFmtId="43" fontId="10" fillId="0" borderId="14" xfId="15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3" fontId="10" fillId="0" borderId="113" xfId="15" applyFont="1" applyBorder="1" applyAlignment="1">
      <alignment horizontal="center" vertical="center"/>
    </xf>
    <xf numFmtId="43" fontId="10" fillId="0" borderId="114" xfId="15" applyFont="1" applyBorder="1" applyAlignment="1">
      <alignment horizontal="center" vertical="center"/>
    </xf>
    <xf numFmtId="43" fontId="10" fillId="0" borderId="115" xfId="15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1" fillId="5" borderId="0" xfId="0" applyFont="1" applyFill="1" applyBorder="1" applyAlignment="1">
      <alignment horizontal="justify" vertical="center" wrapText="1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5" fillId="2" borderId="116" xfId="0" applyFont="1" applyFill="1" applyBorder="1" applyAlignment="1">
      <alignment horizontal="center" wrapText="1"/>
    </xf>
    <xf numFmtId="0" fontId="5" fillId="2" borderId="87" xfId="0" applyFont="1" applyFill="1" applyBorder="1" applyAlignment="1">
      <alignment horizontal="center" wrapText="1"/>
    </xf>
    <xf numFmtId="0" fontId="5" fillId="2" borderId="11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8" xfId="0" applyFont="1" applyFill="1" applyBorder="1" applyAlignment="1">
      <alignment horizontal="center" wrapText="1"/>
    </xf>
    <xf numFmtId="0" fontId="5" fillId="2" borderId="102" xfId="0" applyFont="1" applyFill="1" applyBorder="1" applyAlignment="1">
      <alignment horizontal="center" wrapText="1"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1" fillId="2" borderId="1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0" fontId="0" fillId="0" borderId="0" xfId="0" applyAlignment="1">
      <alignment/>
    </xf>
    <xf numFmtId="0" fontId="7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3" fontId="3" fillId="0" borderId="0" xfId="15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4" borderId="127" xfId="15" applyFont="1" applyFill="1" applyBorder="1" applyAlignment="1">
      <alignment horizontal="center" vertical="center" wrapText="1"/>
    </xf>
    <xf numFmtId="43" fontId="3" fillId="4" borderId="89" xfId="15" applyFont="1" applyFill="1" applyBorder="1" applyAlignment="1">
      <alignment horizontal="center" vertical="center" wrapText="1"/>
    </xf>
    <xf numFmtId="43" fontId="3" fillId="4" borderId="128" xfId="15" applyFont="1" applyFill="1" applyBorder="1" applyAlignment="1">
      <alignment horizontal="center" vertical="center" wrapText="1"/>
    </xf>
    <xf numFmtId="43" fontId="0" fillId="0" borderId="129" xfId="15" applyBorder="1" applyAlignment="1">
      <alignment horizontal="center" vertical="center"/>
    </xf>
    <xf numFmtId="43" fontId="0" fillId="0" borderId="12" xfId="15" applyBorder="1" applyAlignment="1">
      <alignment horizontal="center" vertical="center"/>
    </xf>
    <xf numFmtId="43" fontId="0" fillId="0" borderId="56" xfId="15" applyBorder="1" applyAlignment="1">
      <alignment horizontal="center" vertical="center"/>
    </xf>
    <xf numFmtId="43" fontId="0" fillId="0" borderId="97" xfId="15" applyBorder="1" applyAlignment="1">
      <alignment vertical="center"/>
    </xf>
    <xf numFmtId="43" fontId="0" fillId="0" borderId="90" xfId="15" applyBorder="1" applyAlignment="1">
      <alignment vertical="center"/>
    </xf>
    <xf numFmtId="43" fontId="0" fillId="0" borderId="130" xfId="15" applyBorder="1" applyAlignment="1">
      <alignment vertical="center"/>
    </xf>
    <xf numFmtId="43" fontId="3" fillId="4" borderId="131" xfId="15" applyFont="1" applyFill="1" applyBorder="1" applyAlignment="1">
      <alignment horizontal="center" vertical="center" wrapText="1"/>
    </xf>
    <xf numFmtId="43" fontId="3" fillId="4" borderId="59" xfId="15" applyFont="1" applyFill="1" applyBorder="1" applyAlignment="1">
      <alignment horizontal="center" vertical="center" wrapText="1"/>
    </xf>
    <xf numFmtId="43" fontId="0" fillId="0" borderId="57" xfId="15" applyBorder="1" applyAlignment="1">
      <alignment vertical="center"/>
    </xf>
    <xf numFmtId="43" fontId="0" fillId="0" borderId="33" xfId="15" applyBorder="1" applyAlignment="1">
      <alignment vertical="center"/>
    </xf>
    <xf numFmtId="43" fontId="0" fillId="0" borderId="132" xfId="15" applyBorder="1" applyAlignment="1">
      <alignment vertical="center"/>
    </xf>
    <xf numFmtId="43" fontId="0" fillId="0" borderId="60" xfId="15" applyBorder="1" applyAlignment="1">
      <alignment vertical="center"/>
    </xf>
    <xf numFmtId="43" fontId="3" fillId="4" borderId="133" xfId="15" applyFont="1" applyFill="1" applyBorder="1" applyAlignment="1">
      <alignment horizontal="center" vertical="center" wrapText="1"/>
    </xf>
    <xf numFmtId="43" fontId="0" fillId="0" borderId="58" xfId="15" applyBorder="1" applyAlignment="1">
      <alignment horizontal="center" vertical="center"/>
    </xf>
    <xf numFmtId="43" fontId="0" fillId="0" borderId="134" xfId="15" applyBorder="1" applyAlignment="1">
      <alignment horizontal="center" vertical="center"/>
    </xf>
    <xf numFmtId="43" fontId="0" fillId="0" borderId="130" xfId="15" applyBorder="1" applyAlignment="1">
      <alignment horizontal="center" vertical="center"/>
    </xf>
    <xf numFmtId="43" fontId="0" fillId="0" borderId="132" xfId="15" applyBorder="1" applyAlignment="1">
      <alignment horizontal="justify" vertical="center"/>
    </xf>
    <xf numFmtId="43" fontId="0" fillId="0" borderId="60" xfId="15" applyBorder="1" applyAlignment="1">
      <alignment horizontal="justify" vertical="center"/>
    </xf>
    <xf numFmtId="43" fontId="3" fillId="4" borderId="95" xfId="15" applyFont="1" applyFill="1" applyBorder="1" applyAlignment="1">
      <alignment horizontal="center" vertical="center" wrapText="1"/>
    </xf>
    <xf numFmtId="43" fontId="0" fillId="0" borderId="55" xfId="15" applyBorder="1" applyAlignment="1">
      <alignment horizontal="center" vertical="center"/>
    </xf>
    <xf numFmtId="43" fontId="23" fillId="0" borderId="97" xfId="15" applyFont="1" applyBorder="1" applyAlignment="1">
      <alignment horizontal="center" vertical="center"/>
    </xf>
    <xf numFmtId="43" fontId="23" fillId="0" borderId="130" xfId="15" applyFont="1" applyBorder="1" applyAlignment="1">
      <alignment horizontal="center" vertical="center"/>
    </xf>
    <xf numFmtId="43" fontId="23" fillId="0" borderId="134" xfId="15" applyFont="1" applyBorder="1" applyAlignment="1">
      <alignment horizontal="center" vertical="center"/>
    </xf>
    <xf numFmtId="43" fontId="3" fillId="4" borderId="135" xfId="15" applyFont="1" applyFill="1" applyBorder="1" applyAlignment="1">
      <alignment horizontal="center" vertical="center" wrapText="1"/>
    </xf>
    <xf numFmtId="43" fontId="0" fillId="0" borderId="136" xfId="15" applyBorder="1" applyAlignment="1">
      <alignment vertical="center"/>
    </xf>
    <xf numFmtId="43" fontId="0" fillId="0" borderId="137" xfId="15" applyBorder="1" applyAlignment="1">
      <alignment vertical="center"/>
    </xf>
    <xf numFmtId="43" fontId="0" fillId="0" borderId="90" xfId="15" applyBorder="1" applyAlignment="1">
      <alignment horizontal="center" vertical="center"/>
    </xf>
    <xf numFmtId="43" fontId="0" fillId="0" borderId="58" xfId="15" applyBorder="1" applyAlignment="1">
      <alignment vertical="center"/>
    </xf>
    <xf numFmtId="43" fontId="0" fillId="0" borderId="56" xfId="15" applyBorder="1" applyAlignment="1">
      <alignment vertical="center"/>
    </xf>
    <xf numFmtId="43" fontId="0" fillId="0" borderId="134" xfId="15" applyBorder="1" applyAlignment="1">
      <alignment vertical="center"/>
    </xf>
    <xf numFmtId="43" fontId="3" fillId="4" borderId="91" xfId="15" applyFont="1" applyFill="1" applyBorder="1" applyAlignment="1">
      <alignment horizontal="center" vertical="center" wrapText="1"/>
    </xf>
    <xf numFmtId="43" fontId="0" fillId="0" borderId="10" xfId="15" applyBorder="1" applyAlignment="1">
      <alignment horizontal="center" vertical="center"/>
    </xf>
    <xf numFmtId="43" fontId="0" fillId="0" borderId="92" xfId="15" applyBorder="1" applyAlignment="1">
      <alignment vertical="center"/>
    </xf>
    <xf numFmtId="43" fontId="3" fillId="4" borderId="93" xfId="15" applyFont="1" applyFill="1" applyBorder="1" applyAlignment="1">
      <alignment horizontal="center" vertical="center" wrapText="1"/>
    </xf>
    <xf numFmtId="43" fontId="0" fillId="0" borderId="62" xfId="15" applyBorder="1" applyAlignment="1">
      <alignment horizontal="center" vertical="center"/>
    </xf>
    <xf numFmtId="43" fontId="0" fillId="0" borderId="94" xfId="15" applyBorder="1" applyAlignment="1">
      <alignment horizontal="center" vertical="center"/>
    </xf>
    <xf numFmtId="0" fontId="3" fillId="0" borderId="98" xfId="0" applyFont="1" applyBorder="1" applyAlignment="1">
      <alignment horizontal="justify" vertical="center" wrapText="1"/>
    </xf>
    <xf numFmtId="0" fontId="48" fillId="0" borderId="8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215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82200" y="215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82200" y="215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82200" y="2152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8">
      <selection activeCell="B4" sqref="B4"/>
    </sheetView>
  </sheetViews>
  <sheetFormatPr defaultColWidth="9.140625" defaultRowHeight="12.75"/>
  <cols>
    <col min="1" max="1" width="4.8515625" style="38" customWidth="1"/>
    <col min="2" max="2" width="58.7109375" style="39" customWidth="1"/>
    <col min="3" max="3" width="11.421875" style="0" customWidth="1"/>
    <col min="4" max="4" width="12.57421875" style="71" customWidth="1"/>
    <col min="6" max="6" width="10.140625" style="0" bestFit="1" customWidth="1"/>
  </cols>
  <sheetData>
    <row r="1" spans="2:4" ht="45" customHeight="1">
      <c r="B1" s="667" t="s">
        <v>921</v>
      </c>
      <c r="C1" s="667"/>
      <c r="D1" s="667"/>
    </row>
    <row r="2" spans="1:6" ht="18.75" customHeight="1">
      <c r="A2" s="668" t="s">
        <v>862</v>
      </c>
      <c r="B2" s="668"/>
      <c r="C2" s="668"/>
      <c r="D2" s="668"/>
      <c r="E2" s="39"/>
      <c r="F2" s="39"/>
    </row>
    <row r="3" spans="1:6" ht="7.5" customHeight="1" thickBot="1">
      <c r="A3" s="40"/>
      <c r="B3" s="41"/>
      <c r="C3" s="41"/>
      <c r="D3" s="41"/>
      <c r="E3" s="39"/>
      <c r="F3" s="39"/>
    </row>
    <row r="4" spans="1:4" ht="16.5" thickTop="1">
      <c r="A4" s="42" t="s">
        <v>503</v>
      </c>
      <c r="B4" s="43" t="s">
        <v>643</v>
      </c>
      <c r="C4" s="44" t="s">
        <v>472</v>
      </c>
      <c r="D4" s="45">
        <f>SUM(D5:D17)</f>
        <v>5544600</v>
      </c>
    </row>
    <row r="5" spans="1:4" ht="15.75">
      <c r="A5" s="46" t="s">
        <v>644</v>
      </c>
      <c r="B5" s="47" t="s">
        <v>645</v>
      </c>
      <c r="C5" s="48" t="s">
        <v>646</v>
      </c>
      <c r="D5" s="49">
        <v>3807000</v>
      </c>
    </row>
    <row r="6" spans="1:4" ht="15.75">
      <c r="A6" s="46" t="s">
        <v>644</v>
      </c>
      <c r="B6" s="47" t="s">
        <v>647</v>
      </c>
      <c r="C6" s="48" t="s">
        <v>648</v>
      </c>
      <c r="D6" s="49">
        <v>1023500</v>
      </c>
    </row>
    <row r="7" spans="1:4" ht="15.75">
      <c r="A7" s="46" t="s">
        <v>644</v>
      </c>
      <c r="B7" s="47" t="s">
        <v>649</v>
      </c>
      <c r="C7" s="48" t="s">
        <v>650</v>
      </c>
      <c r="D7" s="49">
        <v>82300</v>
      </c>
    </row>
    <row r="8" spans="1:4" ht="15.75">
      <c r="A8" s="46" t="s">
        <v>644</v>
      </c>
      <c r="B8" s="47" t="s">
        <v>651</v>
      </c>
      <c r="C8" s="48" t="s">
        <v>652</v>
      </c>
      <c r="D8" s="49">
        <v>175000</v>
      </c>
    </row>
    <row r="9" spans="1:4" ht="25.5">
      <c r="A9" s="46" t="s">
        <v>644</v>
      </c>
      <c r="B9" s="47" t="s">
        <v>653</v>
      </c>
      <c r="C9" s="48" t="s">
        <v>654</v>
      </c>
      <c r="D9" s="49">
        <v>3500</v>
      </c>
    </row>
    <row r="10" spans="1:4" ht="15.75">
      <c r="A10" s="46" t="s">
        <v>644</v>
      </c>
      <c r="B10" s="47" t="s">
        <v>655</v>
      </c>
      <c r="C10" s="48" t="s">
        <v>656</v>
      </c>
      <c r="D10" s="49">
        <v>10000</v>
      </c>
    </row>
    <row r="11" spans="1:4" ht="15.75">
      <c r="A11" s="46" t="s">
        <v>644</v>
      </c>
      <c r="B11" s="47" t="s">
        <v>657</v>
      </c>
      <c r="C11" s="48" t="s">
        <v>658</v>
      </c>
      <c r="D11" s="49">
        <v>2000</v>
      </c>
    </row>
    <row r="12" spans="1:4" ht="15.75">
      <c r="A12" s="46" t="s">
        <v>644</v>
      </c>
      <c r="B12" s="47" t="s">
        <v>659</v>
      </c>
      <c r="C12" s="48" t="s">
        <v>660</v>
      </c>
      <c r="D12" s="49">
        <v>20000</v>
      </c>
    </row>
    <row r="13" spans="1:4" ht="15.75">
      <c r="A13" s="46" t="s">
        <v>644</v>
      </c>
      <c r="B13" s="47" t="s">
        <v>661</v>
      </c>
      <c r="C13" s="48" t="s">
        <v>662</v>
      </c>
      <c r="D13" s="49">
        <v>200000</v>
      </c>
    </row>
    <row r="14" spans="1:4" ht="17.25" customHeight="1">
      <c r="A14" s="46" t="s">
        <v>644</v>
      </c>
      <c r="B14" s="50" t="s">
        <v>663</v>
      </c>
      <c r="C14" s="48" t="s">
        <v>664</v>
      </c>
      <c r="D14" s="49">
        <v>50000</v>
      </c>
    </row>
    <row r="15" spans="1:4" ht="15.75">
      <c r="A15" s="46" t="s">
        <v>644</v>
      </c>
      <c r="B15" s="47" t="s">
        <v>665</v>
      </c>
      <c r="C15" s="48" t="s">
        <v>666</v>
      </c>
      <c r="D15" s="49">
        <v>150000</v>
      </c>
    </row>
    <row r="16" spans="1:4" ht="15.75">
      <c r="A16" s="46" t="s">
        <v>644</v>
      </c>
      <c r="B16" s="274" t="s">
        <v>863</v>
      </c>
      <c r="C16" s="119" t="s">
        <v>864</v>
      </c>
      <c r="D16" s="275">
        <v>500</v>
      </c>
    </row>
    <row r="17" spans="1:4" ht="16.5" thickBot="1">
      <c r="A17" s="51" t="s">
        <v>644</v>
      </c>
      <c r="B17" s="52" t="s">
        <v>865</v>
      </c>
      <c r="C17" s="53" t="s">
        <v>667</v>
      </c>
      <c r="D17" s="54">
        <f>5300+10500+5000</f>
        <v>20800</v>
      </c>
    </row>
    <row r="18" spans="1:4" ht="30.75" customHeight="1" thickTop="1">
      <c r="A18" s="55" t="s">
        <v>505</v>
      </c>
      <c r="B18" s="56" t="s">
        <v>668</v>
      </c>
      <c r="C18" s="57"/>
      <c r="D18" s="58">
        <f>SUM(D19:D20)</f>
        <v>2760317</v>
      </c>
    </row>
    <row r="19" spans="1:4" ht="15.75">
      <c r="A19" s="46" t="s">
        <v>644</v>
      </c>
      <c r="B19" s="47" t="s">
        <v>669</v>
      </c>
      <c r="C19" s="48" t="s">
        <v>670</v>
      </c>
      <c r="D19" s="49">
        <v>2740317</v>
      </c>
    </row>
    <row r="20" spans="1:4" ht="16.5" thickBot="1">
      <c r="A20" s="51" t="s">
        <v>644</v>
      </c>
      <c r="B20" s="59" t="s">
        <v>671</v>
      </c>
      <c r="C20" s="53" t="s">
        <v>672</v>
      </c>
      <c r="D20" s="54">
        <v>20000</v>
      </c>
    </row>
    <row r="21" spans="1:4" ht="16.5" thickTop="1">
      <c r="A21" s="55" t="s">
        <v>508</v>
      </c>
      <c r="B21" s="56" t="s">
        <v>673</v>
      </c>
      <c r="C21" s="57"/>
      <c r="D21" s="58">
        <f>SUM(D22)</f>
        <v>3042000</v>
      </c>
    </row>
    <row r="22" spans="1:4" ht="36.75" customHeight="1" thickBot="1">
      <c r="A22" s="51" t="s">
        <v>644</v>
      </c>
      <c r="B22" s="59" t="s">
        <v>799</v>
      </c>
      <c r="C22" s="60" t="s">
        <v>800</v>
      </c>
      <c r="D22" s="54">
        <f>3000000+2000+40000</f>
        <v>3042000</v>
      </c>
    </row>
    <row r="23" spans="1:4" ht="33" thickBot="1" thickTop="1">
      <c r="A23" s="61" t="s">
        <v>510</v>
      </c>
      <c r="B23" s="62" t="s">
        <v>674</v>
      </c>
      <c r="C23" s="63" t="s">
        <v>675</v>
      </c>
      <c r="D23" s="64">
        <v>140000</v>
      </c>
    </row>
    <row r="24" spans="1:4" ht="16.5" thickTop="1">
      <c r="A24" s="55" t="s">
        <v>512</v>
      </c>
      <c r="B24" s="56" t="s">
        <v>676</v>
      </c>
      <c r="C24" s="57"/>
      <c r="D24" s="58">
        <f>SUM(D25)</f>
        <v>336000</v>
      </c>
    </row>
    <row r="25" spans="1:4" ht="39.75" customHeight="1" thickBot="1">
      <c r="A25" s="65" t="s">
        <v>644</v>
      </c>
      <c r="B25" s="59" t="s">
        <v>928</v>
      </c>
      <c r="C25" s="60" t="s">
        <v>929</v>
      </c>
      <c r="D25" s="54">
        <f>50000+24000+100000+7000+100000+20000+35000</f>
        <v>336000</v>
      </c>
    </row>
    <row r="26" spans="1:4" ht="17.25" thickBot="1" thickTop="1">
      <c r="A26" s="61" t="s">
        <v>514</v>
      </c>
      <c r="B26" s="62" t="s">
        <v>677</v>
      </c>
      <c r="C26" s="63" t="s">
        <v>678</v>
      </c>
      <c r="D26" s="64">
        <v>5240997</v>
      </c>
    </row>
    <row r="27" spans="1:4" ht="41.25" customHeight="1" thickBot="1" thickTop="1">
      <c r="A27" s="61" t="s">
        <v>516</v>
      </c>
      <c r="B27" s="62" t="s">
        <v>679</v>
      </c>
      <c r="C27" s="63" t="s">
        <v>680</v>
      </c>
      <c r="D27" s="64">
        <f>1560+1000+2981500+59254-70000</f>
        <v>2973314</v>
      </c>
    </row>
    <row r="28" spans="1:4" ht="33.75" customHeight="1" thickBot="1" thickTop="1">
      <c r="A28" s="61" t="s">
        <v>518</v>
      </c>
      <c r="B28" s="66" t="s">
        <v>681</v>
      </c>
      <c r="C28" s="63" t="s">
        <v>682</v>
      </c>
      <c r="D28" s="64">
        <f>619100+70000</f>
        <v>689100</v>
      </c>
    </row>
    <row r="29" spans="1:6" ht="45" customHeight="1" thickBot="1" thickTop="1">
      <c r="A29" s="61" t="s">
        <v>520</v>
      </c>
      <c r="B29" s="66" t="s">
        <v>683</v>
      </c>
      <c r="C29" s="63" t="s">
        <v>684</v>
      </c>
      <c r="D29" s="64">
        <f>20000+500</f>
        <v>20500</v>
      </c>
      <c r="F29" s="67"/>
    </row>
    <row r="30" spans="1:4" ht="48" customHeight="1" thickBot="1" thickTop="1">
      <c r="A30" s="61" t="s">
        <v>685</v>
      </c>
      <c r="B30" s="348" t="s">
        <v>931</v>
      </c>
      <c r="C30" s="63" t="s">
        <v>686</v>
      </c>
      <c r="D30" s="64">
        <f>840000+330000+150000-600000+88000</f>
        <v>808000</v>
      </c>
    </row>
    <row r="31" spans="1:4" ht="60" customHeight="1" thickBot="1" thickTop="1">
      <c r="A31" s="61" t="s">
        <v>933</v>
      </c>
      <c r="B31" s="436" t="s">
        <v>932</v>
      </c>
      <c r="C31" s="63" t="s">
        <v>934</v>
      </c>
      <c r="D31" s="64">
        <v>666000</v>
      </c>
    </row>
    <row r="32" spans="2:4" ht="17.25" thickBot="1" thickTop="1">
      <c r="B32" s="68"/>
      <c r="C32" s="69" t="s">
        <v>494</v>
      </c>
      <c r="D32" s="70">
        <f>D4+D18+D21+D23+D24+D26+D27+D28+D30+D29+D31</f>
        <v>22220828</v>
      </c>
    </row>
    <row r="33" ht="13.5" thickTop="1"/>
    <row r="35" ht="12.75">
      <c r="D35" s="72"/>
    </row>
    <row r="37" ht="12.75">
      <c r="D37" s="72"/>
    </row>
    <row r="39" ht="12.75">
      <c r="D39" s="72"/>
    </row>
  </sheetData>
  <mergeCells count="2">
    <mergeCell ref="B1:D1"/>
    <mergeCell ref="A2:D2"/>
  </mergeCells>
  <printOptions/>
  <pageMargins left="0.5905511811023623" right="0.5905511811023623" top="0.3937007874015748" bottom="0.3937007874015748" header="0.5118110236220472" footer="0.5118110236220472"/>
  <pageSetup firstPageNumber="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G5" sqref="G5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1:8" ht="12.75">
      <c r="A1" s="8"/>
      <c r="E1" s="766" t="s">
        <v>435</v>
      </c>
      <c r="F1" s="766"/>
      <c r="G1" s="766"/>
      <c r="H1" s="766"/>
    </row>
    <row r="2" spans="1:8" ht="12.75">
      <c r="A2" s="8"/>
      <c r="E2" s="766" t="s">
        <v>826</v>
      </c>
      <c r="F2" s="766"/>
      <c r="G2" s="766"/>
      <c r="H2" s="766"/>
    </row>
    <row r="3" spans="1:8" ht="12.75">
      <c r="A3" s="8"/>
      <c r="E3" s="766" t="s">
        <v>803</v>
      </c>
      <c r="F3" s="766"/>
      <c r="G3" s="766"/>
      <c r="H3" s="766"/>
    </row>
    <row r="4" ht="12.75">
      <c r="A4" s="9"/>
    </row>
    <row r="5" ht="21" customHeight="1">
      <c r="A5" s="9"/>
    </row>
    <row r="6" spans="1:9" ht="53.25" customHeight="1">
      <c r="A6" s="780" t="s">
        <v>436</v>
      </c>
      <c r="B6" s="780"/>
      <c r="C6" s="780"/>
      <c r="D6" s="780"/>
      <c r="E6" s="780"/>
      <c r="F6" s="780"/>
      <c r="G6" s="780"/>
      <c r="H6" s="780"/>
      <c r="I6" s="780"/>
    </row>
    <row r="7" spans="1:9" ht="27" customHeight="1" thickBot="1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thickBot="1" thickTop="1">
      <c r="A8" s="11" t="s">
        <v>500</v>
      </c>
      <c r="B8" s="764" t="s">
        <v>749</v>
      </c>
      <c r="C8" s="764"/>
      <c r="D8" s="764"/>
      <c r="E8" s="764"/>
      <c r="F8" s="764" t="s">
        <v>502</v>
      </c>
      <c r="G8" s="764"/>
      <c r="H8" s="764"/>
      <c r="I8" s="765"/>
    </row>
    <row r="9" spans="1:9" ht="39.75" customHeight="1" thickTop="1">
      <c r="A9" s="140" t="s">
        <v>503</v>
      </c>
      <c r="B9" s="760" t="s">
        <v>438</v>
      </c>
      <c r="C9" s="760"/>
      <c r="D9" s="760"/>
      <c r="E9" s="760"/>
      <c r="F9" s="761">
        <v>50000</v>
      </c>
      <c r="G9" s="761"/>
      <c r="H9" s="761"/>
      <c r="I9" s="762"/>
    </row>
    <row r="10" spans="1:9" ht="102.75" customHeight="1" thickBot="1">
      <c r="A10" s="474" t="s">
        <v>505</v>
      </c>
      <c r="B10" s="797" t="s">
        <v>439</v>
      </c>
      <c r="C10" s="798"/>
      <c r="D10" s="798"/>
      <c r="E10" s="799"/>
      <c r="F10" s="800">
        <v>400000</v>
      </c>
      <c r="G10" s="801"/>
      <c r="H10" s="801"/>
      <c r="I10" s="802"/>
    </row>
    <row r="11" spans="1:9" ht="39.75" customHeight="1" thickBot="1" thickTop="1">
      <c r="A11" s="756" t="s">
        <v>494</v>
      </c>
      <c r="B11" s="757"/>
      <c r="C11" s="757"/>
      <c r="D11" s="757"/>
      <c r="E11" s="757"/>
      <c r="F11" s="758">
        <f>SUM(F9:I10)</f>
        <v>450000</v>
      </c>
      <c r="G11" s="758"/>
      <c r="H11" s="758"/>
      <c r="I11" s="759"/>
    </row>
    <row r="12" ht="13.5" thickTop="1"/>
  </sheetData>
  <mergeCells count="12">
    <mergeCell ref="B9:E9"/>
    <mergeCell ref="F9:I9"/>
    <mergeCell ref="A11:E11"/>
    <mergeCell ref="F11:I11"/>
    <mergeCell ref="B10:E10"/>
    <mergeCell ref="F10:I10"/>
    <mergeCell ref="B8:E8"/>
    <mergeCell ref="F8:I8"/>
    <mergeCell ref="E1:H1"/>
    <mergeCell ref="E2:H2"/>
    <mergeCell ref="E3:H3"/>
    <mergeCell ref="A6:I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" sqref="F2"/>
    </sheetView>
  </sheetViews>
  <sheetFormatPr defaultColWidth="9.140625" defaultRowHeight="12.75"/>
  <cols>
    <col min="1" max="1" width="6.00390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1" spans="1:2" ht="12.75">
      <c r="A1" s="727"/>
      <c r="B1" s="727"/>
    </row>
    <row r="2" spans="3:6" ht="32.25" customHeight="1">
      <c r="C2" s="806" t="s">
        <v>506</v>
      </c>
      <c r="D2" s="806"/>
      <c r="E2" s="806"/>
      <c r="F2" s="141"/>
    </row>
    <row r="3" ht="12.75">
      <c r="E3" s="142"/>
    </row>
    <row r="4" ht="12.75">
      <c r="E4" s="142"/>
    </row>
    <row r="5" ht="12.75">
      <c r="D5" s="71"/>
    </row>
    <row r="6" spans="1:5" ht="12.75">
      <c r="A6" s="807" t="s">
        <v>752</v>
      </c>
      <c r="B6" s="807"/>
      <c r="C6" s="807"/>
      <c r="D6" s="807"/>
      <c r="E6" s="807"/>
    </row>
    <row r="7" spans="1:5" ht="12.75">
      <c r="A7" s="807" t="s">
        <v>753</v>
      </c>
      <c r="B7" s="807"/>
      <c r="C7" s="807"/>
      <c r="D7" s="807"/>
      <c r="E7" s="807"/>
    </row>
    <row r="8" ht="12.75">
      <c r="D8" s="71"/>
    </row>
    <row r="9" spans="4:6" ht="13.5" thickBot="1">
      <c r="D9" s="71"/>
      <c r="F9" s="71" t="s">
        <v>707</v>
      </c>
    </row>
    <row r="10" spans="1:6" ht="24.75" customHeight="1" thickBot="1" thickTop="1">
      <c r="A10" s="143" t="s">
        <v>582</v>
      </c>
      <c r="B10" s="144" t="s">
        <v>583</v>
      </c>
      <c r="C10" s="144" t="s">
        <v>472</v>
      </c>
      <c r="D10" s="144" t="s">
        <v>754</v>
      </c>
      <c r="E10" s="144" t="s">
        <v>755</v>
      </c>
      <c r="F10" s="145" t="s">
        <v>937</v>
      </c>
    </row>
    <row r="11" spans="1:6" ht="24.75" customHeight="1" thickTop="1">
      <c r="A11" s="146"/>
      <c r="B11" s="147"/>
      <c r="C11" s="147"/>
      <c r="D11" s="148" t="s">
        <v>757</v>
      </c>
      <c r="E11" s="149">
        <v>0</v>
      </c>
      <c r="F11" s="150"/>
    </row>
    <row r="12" spans="1:6" ht="24.75" customHeight="1">
      <c r="A12" s="151"/>
      <c r="B12" s="92"/>
      <c r="C12" s="92"/>
      <c r="D12" s="152" t="s">
        <v>755</v>
      </c>
      <c r="E12" s="153">
        <f>SUM(E13)</f>
        <v>100000</v>
      </c>
      <c r="F12" s="154"/>
    </row>
    <row r="13" spans="1:6" ht="24.75" customHeight="1">
      <c r="A13" s="155">
        <v>900</v>
      </c>
      <c r="B13" s="156"/>
      <c r="C13" s="156"/>
      <c r="D13" s="152" t="s">
        <v>758</v>
      </c>
      <c r="E13" s="157">
        <f>SUM(E14)</f>
        <v>100000</v>
      </c>
      <c r="F13" s="154"/>
    </row>
    <row r="14" spans="1:6" ht="24.75" customHeight="1">
      <c r="A14" s="158" t="s">
        <v>489</v>
      </c>
      <c r="B14" s="109" t="s">
        <v>759</v>
      </c>
      <c r="C14" s="109"/>
      <c r="D14" s="33" t="s">
        <v>760</v>
      </c>
      <c r="E14" s="157">
        <f>SUM(E15)</f>
        <v>100000</v>
      </c>
      <c r="F14" s="154"/>
    </row>
    <row r="15" spans="1:6" ht="24.75" customHeight="1">
      <c r="A15" s="158" t="s">
        <v>489</v>
      </c>
      <c r="B15" s="109" t="s">
        <v>759</v>
      </c>
      <c r="C15" s="109" t="s">
        <v>591</v>
      </c>
      <c r="D15" s="159" t="s">
        <v>592</v>
      </c>
      <c r="E15" s="160">
        <v>100000</v>
      </c>
      <c r="F15" s="154"/>
    </row>
    <row r="16" spans="1:6" ht="24.75" customHeight="1">
      <c r="A16" s="158"/>
      <c r="B16" s="109"/>
      <c r="C16" s="109"/>
      <c r="D16" s="152" t="s">
        <v>494</v>
      </c>
      <c r="E16" s="153">
        <f>E12+E11</f>
        <v>100000</v>
      </c>
      <c r="F16" s="154"/>
    </row>
    <row r="17" spans="1:6" ht="24.75" customHeight="1">
      <c r="A17" s="158"/>
      <c r="B17" s="109"/>
      <c r="C17" s="109"/>
      <c r="D17" s="152" t="s">
        <v>687</v>
      </c>
      <c r="E17" s="157"/>
      <c r="F17" s="161">
        <f>F18</f>
        <v>100000</v>
      </c>
    </row>
    <row r="18" spans="1:6" ht="24.75" customHeight="1">
      <c r="A18" s="155">
        <v>900</v>
      </c>
      <c r="B18" s="156"/>
      <c r="C18" s="156"/>
      <c r="D18" s="152" t="s">
        <v>758</v>
      </c>
      <c r="E18" s="157"/>
      <c r="F18" s="154">
        <f>F19</f>
        <v>100000</v>
      </c>
    </row>
    <row r="19" spans="1:6" ht="24.75" customHeight="1">
      <c r="A19" s="158" t="s">
        <v>489</v>
      </c>
      <c r="B19" s="109" t="s">
        <v>759</v>
      </c>
      <c r="C19" s="109"/>
      <c r="D19" s="33" t="s">
        <v>760</v>
      </c>
      <c r="E19" s="157"/>
      <c r="F19" s="154">
        <f>F20</f>
        <v>100000</v>
      </c>
    </row>
    <row r="20" spans="1:6" ht="24.75" customHeight="1">
      <c r="A20" s="158" t="s">
        <v>489</v>
      </c>
      <c r="B20" s="109" t="s">
        <v>759</v>
      </c>
      <c r="C20" s="109" t="s">
        <v>761</v>
      </c>
      <c r="D20" s="92" t="s">
        <v>762</v>
      </c>
      <c r="E20" s="157"/>
      <c r="F20" s="154">
        <v>100000</v>
      </c>
    </row>
    <row r="21" spans="1:6" ht="24.75" customHeight="1" thickBot="1">
      <c r="A21" s="162"/>
      <c r="B21" s="110"/>
      <c r="C21" s="110"/>
      <c r="D21" s="163" t="s">
        <v>494</v>
      </c>
      <c r="E21" s="164"/>
      <c r="F21" s="165">
        <f>F17</f>
        <v>100000</v>
      </c>
    </row>
    <row r="22" spans="1:6" ht="24.75" customHeight="1" thickBot="1" thickTop="1">
      <c r="A22" s="808" t="s">
        <v>763</v>
      </c>
      <c r="B22" s="809"/>
      <c r="C22" s="809"/>
      <c r="D22" s="809"/>
      <c r="E22" s="166">
        <f>E16</f>
        <v>100000</v>
      </c>
      <c r="F22" s="167">
        <f>F21</f>
        <v>100000</v>
      </c>
    </row>
    <row r="23" spans="1:6" ht="13.5" thickTop="1">
      <c r="A23" s="168"/>
      <c r="B23" s="168"/>
      <c r="C23" s="168"/>
      <c r="E23" s="169"/>
      <c r="F23" s="169"/>
    </row>
    <row r="24" spans="1:6" ht="12.75">
      <c r="A24" s="170"/>
      <c r="B24" s="170"/>
      <c r="C24" s="170"/>
      <c r="E24" s="169"/>
      <c r="F24" s="169"/>
    </row>
    <row r="25" spans="1:6" ht="12.75">
      <c r="A25" s="171" t="s">
        <v>764</v>
      </c>
      <c r="C25" s="804" t="s">
        <v>765</v>
      </c>
      <c r="D25" s="804"/>
      <c r="E25" s="804"/>
      <c r="F25" s="804"/>
    </row>
    <row r="26" spans="1:6" ht="12.75">
      <c r="A26" s="171" t="s">
        <v>923</v>
      </c>
      <c r="C26" s="805" t="s">
        <v>766</v>
      </c>
      <c r="D26" s="805"/>
      <c r="E26" s="805"/>
      <c r="F26" s="805"/>
    </row>
    <row r="27" spans="2:6" ht="32.25" customHeight="1">
      <c r="B27" s="346" t="s">
        <v>495</v>
      </c>
      <c r="C27" s="803" t="s">
        <v>405</v>
      </c>
      <c r="D27" s="803"/>
      <c r="E27" s="803"/>
      <c r="F27" s="803"/>
    </row>
    <row r="28" spans="2:6" ht="50.25" customHeight="1">
      <c r="B28" s="346"/>
      <c r="C28" s="803"/>
      <c r="D28" s="803"/>
      <c r="E28" s="803"/>
      <c r="F28" s="803"/>
    </row>
  </sheetData>
  <mergeCells count="9">
    <mergeCell ref="A1:B1"/>
    <mergeCell ref="C28:F28"/>
    <mergeCell ref="C25:F25"/>
    <mergeCell ref="C26:F26"/>
    <mergeCell ref="C27:F27"/>
    <mergeCell ref="C2:E2"/>
    <mergeCell ref="A6:E6"/>
    <mergeCell ref="A7:E7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21">
      <selection activeCell="I1" sqref="I1"/>
    </sheetView>
  </sheetViews>
  <sheetFormatPr defaultColWidth="9.140625" defaultRowHeight="12.75"/>
  <cols>
    <col min="1" max="1" width="5.7109375" style="0" bestFit="1" customWidth="1"/>
    <col min="2" max="2" width="34.28125" style="0" customWidth="1"/>
    <col min="3" max="4" width="13.28125" style="0" hidden="1" customWidth="1"/>
    <col min="5" max="5" width="14.421875" style="0" bestFit="1" customWidth="1"/>
    <col min="6" max="9" width="13.57421875" style="0" bestFit="1" customWidth="1"/>
    <col min="10" max="13" width="13.28125" style="0" customWidth="1"/>
    <col min="14" max="14" width="13.421875" style="0" bestFit="1" customWidth="1"/>
  </cols>
  <sheetData>
    <row r="1" spans="10:14" ht="39" customHeight="1" thickBot="1">
      <c r="J1" s="754" t="s">
        <v>444</v>
      </c>
      <c r="K1" s="754"/>
      <c r="L1" s="754"/>
      <c r="M1" s="754"/>
      <c r="N1" s="754"/>
    </row>
    <row r="2" spans="1:14" ht="19.5" thickBot="1" thickTop="1">
      <c r="A2" s="814" t="s">
        <v>207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6"/>
    </row>
    <row r="3" spans="1:15" ht="13.5" thickTop="1">
      <c r="A3" s="817" t="s">
        <v>208</v>
      </c>
      <c r="B3" s="819" t="s">
        <v>708</v>
      </c>
      <c r="C3" s="821">
        <v>2006</v>
      </c>
      <c r="D3" s="823" t="s">
        <v>209</v>
      </c>
      <c r="E3" s="824"/>
      <c r="F3" s="824"/>
      <c r="G3" s="824"/>
      <c r="H3" s="824"/>
      <c r="I3" s="824"/>
      <c r="J3" s="824"/>
      <c r="K3" s="824"/>
      <c r="L3" s="824"/>
      <c r="M3" s="824"/>
      <c r="N3" s="825"/>
      <c r="O3" s="585"/>
    </row>
    <row r="4" spans="1:14" ht="12.75">
      <c r="A4" s="818"/>
      <c r="B4" s="820"/>
      <c r="C4" s="822"/>
      <c r="D4" s="520">
        <v>2007</v>
      </c>
      <c r="E4" s="521">
        <v>2010</v>
      </c>
      <c r="F4" s="521">
        <v>2011</v>
      </c>
      <c r="G4" s="521">
        <v>2012</v>
      </c>
      <c r="H4" s="521">
        <v>2013</v>
      </c>
      <c r="I4" s="521">
        <v>2014</v>
      </c>
      <c r="J4" s="521">
        <v>2015</v>
      </c>
      <c r="K4" s="521">
        <v>2016</v>
      </c>
      <c r="L4" s="521">
        <v>2017</v>
      </c>
      <c r="M4" s="522">
        <v>2018</v>
      </c>
      <c r="N4" s="586">
        <v>2019</v>
      </c>
    </row>
    <row r="5" spans="1:14" ht="12.75">
      <c r="A5" s="523">
        <v>1</v>
      </c>
      <c r="B5" s="524">
        <v>2</v>
      </c>
      <c r="C5" s="525">
        <v>3</v>
      </c>
      <c r="D5" s="523">
        <v>3</v>
      </c>
      <c r="E5" s="524">
        <v>4</v>
      </c>
      <c r="F5" s="524">
        <v>5</v>
      </c>
      <c r="G5" s="524">
        <v>6</v>
      </c>
      <c r="H5" s="524">
        <v>7</v>
      </c>
      <c r="I5" s="524">
        <v>8</v>
      </c>
      <c r="J5" s="524">
        <v>9</v>
      </c>
      <c r="K5" s="524">
        <v>10</v>
      </c>
      <c r="L5" s="524">
        <v>11</v>
      </c>
      <c r="M5" s="524">
        <v>12</v>
      </c>
      <c r="N5" s="587">
        <v>13</v>
      </c>
    </row>
    <row r="6" spans="1:14" ht="19.5" customHeight="1">
      <c r="A6" s="526">
        <v>1</v>
      </c>
      <c r="B6" s="527" t="s">
        <v>210</v>
      </c>
      <c r="C6" s="528"/>
      <c r="D6" s="529"/>
      <c r="E6" s="530">
        <f>E7+E15</f>
        <v>7795095.05</v>
      </c>
      <c r="F6" s="530">
        <f>F7+F16</f>
        <v>9566420</v>
      </c>
      <c r="G6" s="530">
        <f aca="true" t="shared" si="0" ref="G6:N6">G7+G15</f>
        <v>10089872</v>
      </c>
      <c r="H6" s="530">
        <f t="shared" si="0"/>
        <v>11635922</v>
      </c>
      <c r="I6" s="530">
        <f t="shared" si="0"/>
        <v>11890383</v>
      </c>
      <c r="J6" s="530">
        <f t="shared" si="0"/>
        <v>9033401</v>
      </c>
      <c r="K6" s="530">
        <f t="shared" si="0"/>
        <v>6326391</v>
      </c>
      <c r="L6" s="530">
        <f t="shared" si="0"/>
        <v>3619381</v>
      </c>
      <c r="M6" s="530">
        <f t="shared" si="0"/>
        <v>1661905</v>
      </c>
      <c r="N6" s="588">
        <f t="shared" si="0"/>
        <v>480205</v>
      </c>
    </row>
    <row r="7" spans="1:14" s="531" customFormat="1" ht="25.5">
      <c r="A7" s="526" t="s">
        <v>211</v>
      </c>
      <c r="B7" s="527" t="s">
        <v>212</v>
      </c>
      <c r="C7" s="528">
        <f>SUM(C8:C10)</f>
        <v>6494979.96</v>
      </c>
      <c r="D7" s="529">
        <f aca="true" t="shared" si="1" ref="D7:N7">SUM(D8:D10)</f>
        <v>7492327.84</v>
      </c>
      <c r="E7" s="530">
        <f>SUM(E8:E10)</f>
        <v>7795095.05</v>
      </c>
      <c r="F7" s="530">
        <f t="shared" si="1"/>
        <v>9566420</v>
      </c>
      <c r="G7" s="530">
        <f t="shared" si="1"/>
        <v>10089872</v>
      </c>
      <c r="H7" s="530">
        <f t="shared" si="1"/>
        <v>11635922</v>
      </c>
      <c r="I7" s="530">
        <f t="shared" si="1"/>
        <v>11890383</v>
      </c>
      <c r="J7" s="530">
        <f t="shared" si="1"/>
        <v>9033401</v>
      </c>
      <c r="K7" s="530">
        <f t="shared" si="1"/>
        <v>6326391</v>
      </c>
      <c r="L7" s="530">
        <f t="shared" si="1"/>
        <v>3619381</v>
      </c>
      <c r="M7" s="530">
        <f t="shared" si="1"/>
        <v>1661905</v>
      </c>
      <c r="N7" s="588">
        <f t="shared" si="1"/>
        <v>480205</v>
      </c>
    </row>
    <row r="8" spans="1:14" ht="12.75">
      <c r="A8" s="532" t="s">
        <v>213</v>
      </c>
      <c r="B8" s="533" t="s">
        <v>214</v>
      </c>
      <c r="C8" s="534">
        <v>1579604</v>
      </c>
      <c r="D8" s="535">
        <f>C27</f>
        <v>2313428</v>
      </c>
      <c r="E8" s="536">
        <f>4761475-769668+355600+1248562</f>
        <v>5595969</v>
      </c>
      <c r="F8" s="536">
        <f aca="true" t="shared" si="2" ref="F8:N10">E27</f>
        <v>7786020</v>
      </c>
      <c r="G8" s="536">
        <f t="shared" si="2"/>
        <v>9067072</v>
      </c>
      <c r="H8" s="536">
        <f t="shared" si="2"/>
        <v>11370722</v>
      </c>
      <c r="I8" s="536">
        <f t="shared" si="2"/>
        <v>11882783</v>
      </c>
      <c r="J8" s="536">
        <f t="shared" si="2"/>
        <v>9033401</v>
      </c>
      <c r="K8" s="536">
        <f t="shared" si="2"/>
        <v>6326391</v>
      </c>
      <c r="L8" s="536">
        <f t="shared" si="2"/>
        <v>3619381</v>
      </c>
      <c r="M8" s="536">
        <f t="shared" si="2"/>
        <v>1661905</v>
      </c>
      <c r="N8" s="589">
        <f t="shared" si="2"/>
        <v>480205</v>
      </c>
    </row>
    <row r="9" spans="1:14" ht="24">
      <c r="A9" s="532" t="s">
        <v>215</v>
      </c>
      <c r="B9" s="533" t="s">
        <v>216</v>
      </c>
      <c r="C9" s="534">
        <v>4915375.96</v>
      </c>
      <c r="D9" s="535">
        <f>C28</f>
        <v>5178899.84</v>
      </c>
      <c r="E9" s="536">
        <v>199126.05</v>
      </c>
      <c r="F9" s="536">
        <f t="shared" si="2"/>
        <v>30400</v>
      </c>
      <c r="G9" s="536">
        <f t="shared" si="2"/>
        <v>22800</v>
      </c>
      <c r="H9" s="536">
        <f t="shared" si="2"/>
        <v>15200</v>
      </c>
      <c r="I9" s="536">
        <f t="shared" si="2"/>
        <v>7600</v>
      </c>
      <c r="J9" s="536">
        <f t="shared" si="2"/>
        <v>0</v>
      </c>
      <c r="K9" s="536">
        <f t="shared" si="2"/>
        <v>0</v>
      </c>
      <c r="L9" s="536">
        <f t="shared" si="2"/>
        <v>0</v>
      </c>
      <c r="M9" s="536">
        <f t="shared" si="2"/>
        <v>0</v>
      </c>
      <c r="N9" s="589">
        <f t="shared" si="2"/>
        <v>0</v>
      </c>
    </row>
    <row r="10" spans="1:14" ht="12.75">
      <c r="A10" s="532" t="s">
        <v>217</v>
      </c>
      <c r="B10" s="533" t="s">
        <v>218</v>
      </c>
      <c r="C10" s="534">
        <v>0</v>
      </c>
      <c r="D10" s="535">
        <v>0</v>
      </c>
      <c r="E10" s="536">
        <v>2000000</v>
      </c>
      <c r="F10" s="536">
        <f t="shared" si="2"/>
        <v>1750000</v>
      </c>
      <c r="G10" s="536">
        <f t="shared" si="2"/>
        <v>1000000</v>
      </c>
      <c r="H10" s="536">
        <f t="shared" si="2"/>
        <v>250000</v>
      </c>
      <c r="I10" s="536">
        <f t="shared" si="2"/>
        <v>0</v>
      </c>
      <c r="J10" s="536">
        <f t="shared" si="2"/>
        <v>0</v>
      </c>
      <c r="K10" s="536">
        <f t="shared" si="2"/>
        <v>0</v>
      </c>
      <c r="L10" s="536">
        <f t="shared" si="2"/>
        <v>0</v>
      </c>
      <c r="M10" s="536">
        <f t="shared" si="2"/>
        <v>0</v>
      </c>
      <c r="N10" s="589">
        <f t="shared" si="2"/>
        <v>0</v>
      </c>
    </row>
    <row r="11" spans="1:14" ht="25.5">
      <c r="A11" s="537" t="s">
        <v>219</v>
      </c>
      <c r="B11" s="538" t="s">
        <v>220</v>
      </c>
      <c r="C11" s="539">
        <f aca="true" t="shared" si="3" ref="C11:I11">SUM(C12:C14)</f>
        <v>1252000</v>
      </c>
      <c r="D11" s="540">
        <f t="shared" si="3"/>
        <v>0</v>
      </c>
      <c r="E11" s="541">
        <f t="shared" si="3"/>
        <v>3154382</v>
      </c>
      <c r="F11" s="541">
        <f t="shared" si="3"/>
        <v>2777206</v>
      </c>
      <c r="G11" s="541">
        <f t="shared" si="3"/>
        <v>4056082</v>
      </c>
      <c r="H11" s="541">
        <f t="shared" si="3"/>
        <v>2881237</v>
      </c>
      <c r="I11" s="541">
        <f t="shared" si="3"/>
        <v>0</v>
      </c>
      <c r="J11" s="541">
        <f>SUM(J12:J14)</f>
        <v>0</v>
      </c>
      <c r="K11" s="541">
        <f>SUM(K12:K14)</f>
        <v>0</v>
      </c>
      <c r="L11" s="541">
        <f>SUM(L12:L14)</f>
        <v>0</v>
      </c>
      <c r="M11" s="541">
        <f>SUM(M12:M14)</f>
        <v>0</v>
      </c>
      <c r="N11" s="590">
        <f>SUM(N12:N14)</f>
        <v>0</v>
      </c>
    </row>
    <row r="12" spans="1:14" ht="12.75">
      <c r="A12" s="532" t="s">
        <v>221</v>
      </c>
      <c r="B12" s="533" t="s">
        <v>222</v>
      </c>
      <c r="C12" s="534">
        <v>1252000</v>
      </c>
      <c r="D12" s="535"/>
      <c r="E12" s="536">
        <v>3154382</v>
      </c>
      <c r="F12" s="536">
        <v>2777206</v>
      </c>
      <c r="G12" s="536">
        <v>4056082</v>
      </c>
      <c r="H12" s="536">
        <v>2881237</v>
      </c>
      <c r="I12" s="536">
        <v>0</v>
      </c>
      <c r="J12" s="536">
        <v>0</v>
      </c>
      <c r="K12" s="536">
        <v>0</v>
      </c>
      <c r="L12" s="536">
        <v>0</v>
      </c>
      <c r="M12" s="536">
        <v>0</v>
      </c>
      <c r="N12" s="589">
        <v>0</v>
      </c>
    </row>
    <row r="13" spans="1:14" ht="24">
      <c r="A13" s="532" t="s">
        <v>223</v>
      </c>
      <c r="B13" s="533" t="s">
        <v>216</v>
      </c>
      <c r="C13" s="534">
        <v>0</v>
      </c>
      <c r="D13" s="535">
        <v>0</v>
      </c>
      <c r="E13" s="536">
        <v>0</v>
      </c>
      <c r="F13" s="536">
        <v>0</v>
      </c>
      <c r="G13" s="536">
        <v>0</v>
      </c>
      <c r="H13" s="536">
        <v>0</v>
      </c>
      <c r="I13" s="536">
        <v>0</v>
      </c>
      <c r="J13" s="536">
        <v>0</v>
      </c>
      <c r="K13" s="536">
        <v>0</v>
      </c>
      <c r="L13" s="536">
        <v>0</v>
      </c>
      <c r="M13" s="536">
        <v>0</v>
      </c>
      <c r="N13" s="589">
        <v>0</v>
      </c>
    </row>
    <row r="14" spans="1:14" ht="12.75">
      <c r="A14" s="532" t="s">
        <v>224</v>
      </c>
      <c r="B14" s="533" t="s">
        <v>225</v>
      </c>
      <c r="C14" s="534">
        <v>0</v>
      </c>
      <c r="D14" s="535">
        <v>0</v>
      </c>
      <c r="E14" s="536">
        <v>0</v>
      </c>
      <c r="F14" s="536">
        <v>0</v>
      </c>
      <c r="G14" s="536">
        <v>0</v>
      </c>
      <c r="H14" s="536">
        <v>0</v>
      </c>
      <c r="I14" s="536">
        <v>0</v>
      </c>
      <c r="J14" s="536">
        <v>0</v>
      </c>
      <c r="K14" s="536">
        <v>0</v>
      </c>
      <c r="L14" s="536">
        <v>0</v>
      </c>
      <c r="M14" s="536">
        <v>0</v>
      </c>
      <c r="N14" s="589">
        <v>0</v>
      </c>
    </row>
    <row r="15" spans="1:14" ht="25.5">
      <c r="A15" s="537" t="s">
        <v>226</v>
      </c>
      <c r="B15" s="538" t="s">
        <v>227</v>
      </c>
      <c r="C15" s="542">
        <v>0</v>
      </c>
      <c r="D15" s="543">
        <v>0</v>
      </c>
      <c r="E15" s="544">
        <v>0</v>
      </c>
      <c r="F15" s="544">
        <f>F17+F16</f>
        <v>0</v>
      </c>
      <c r="G15" s="544">
        <f>G17+G16</f>
        <v>0</v>
      </c>
      <c r="H15" s="544">
        <v>0</v>
      </c>
      <c r="I15" s="544">
        <v>0</v>
      </c>
      <c r="J15" s="544">
        <v>0</v>
      </c>
      <c r="K15" s="544">
        <v>0</v>
      </c>
      <c r="L15" s="544">
        <v>0</v>
      </c>
      <c r="M15" s="544">
        <v>0</v>
      </c>
      <c r="N15" s="591">
        <v>0</v>
      </c>
    </row>
    <row r="16" spans="1:14" ht="12.75">
      <c r="A16" s="532" t="s">
        <v>228</v>
      </c>
      <c r="B16" s="533" t="s">
        <v>229</v>
      </c>
      <c r="C16" s="545">
        <v>0</v>
      </c>
      <c r="D16" s="546">
        <v>0</v>
      </c>
      <c r="E16" s="547">
        <v>0</v>
      </c>
      <c r="F16" s="547">
        <v>0</v>
      </c>
      <c r="G16" s="547">
        <v>0</v>
      </c>
      <c r="H16" s="547">
        <v>0</v>
      </c>
      <c r="I16" s="547">
        <v>0</v>
      </c>
      <c r="J16" s="547">
        <v>0</v>
      </c>
      <c r="K16" s="547">
        <v>0</v>
      </c>
      <c r="L16" s="547">
        <v>0</v>
      </c>
      <c r="M16" s="547">
        <v>0</v>
      </c>
      <c r="N16" s="592">
        <v>0</v>
      </c>
    </row>
    <row r="17" spans="1:14" ht="12.75">
      <c r="A17" s="532" t="s">
        <v>230</v>
      </c>
      <c r="B17" s="533" t="s">
        <v>231</v>
      </c>
      <c r="C17" s="545">
        <v>0</v>
      </c>
      <c r="D17" s="546">
        <v>0</v>
      </c>
      <c r="E17" s="547">
        <v>0</v>
      </c>
      <c r="F17" s="547"/>
      <c r="G17" s="547">
        <v>0</v>
      </c>
      <c r="H17" s="547">
        <v>0</v>
      </c>
      <c r="I17" s="547">
        <v>0</v>
      </c>
      <c r="J17" s="547">
        <v>0</v>
      </c>
      <c r="K17" s="547">
        <v>0</v>
      </c>
      <c r="L17" s="547">
        <v>0</v>
      </c>
      <c r="M17" s="547">
        <v>0</v>
      </c>
      <c r="N17" s="592">
        <v>0</v>
      </c>
    </row>
    <row r="18" spans="1:14" s="1" customFormat="1" ht="12.75">
      <c r="A18" s="548">
        <v>2</v>
      </c>
      <c r="B18" s="549" t="s">
        <v>232</v>
      </c>
      <c r="C18" s="550">
        <f>C19+C23+C24+C25</f>
        <v>2054923.7</v>
      </c>
      <c r="D18" s="551">
        <f>D19+D23+D24+D25</f>
        <v>2141881.29</v>
      </c>
      <c r="E18" s="552">
        <f>E19+E24+E25</f>
        <v>1777293.05</v>
      </c>
      <c r="F18" s="552">
        <f>F19+F24+F25+F23</f>
        <v>2668752.8619999997</v>
      </c>
      <c r="G18" s="552">
        <f aca="true" t="shared" si="4" ref="G18:N18">G19+G24+G25+G23</f>
        <v>2987176.879332</v>
      </c>
      <c r="H18" s="552">
        <f t="shared" si="4"/>
        <v>3114403.33065596</v>
      </c>
      <c r="I18" s="552">
        <f t="shared" si="4"/>
        <v>3219534.0465916386</v>
      </c>
      <c r="J18" s="552">
        <f t="shared" si="4"/>
        <v>2961281.6493493873</v>
      </c>
      <c r="K18" s="552">
        <f t="shared" si="4"/>
        <v>2853001.274669869</v>
      </c>
      <c r="L18" s="552">
        <f t="shared" si="4"/>
        <v>2025168.270997965</v>
      </c>
      <c r="M18" s="552">
        <f t="shared" si="4"/>
        <v>1202124.2772319037</v>
      </c>
      <c r="N18" s="593">
        <f t="shared" si="4"/>
        <v>500629.2772319038</v>
      </c>
    </row>
    <row r="19" spans="1:14" ht="25.5">
      <c r="A19" s="553" t="s">
        <v>233</v>
      </c>
      <c r="B19" s="554" t="s">
        <v>234</v>
      </c>
      <c r="C19" s="555">
        <f aca="true" t="shared" si="5" ref="C19:N19">SUM(C20:C22)</f>
        <v>1793586</v>
      </c>
      <c r="D19" s="556">
        <f t="shared" si="5"/>
        <v>1850332</v>
      </c>
      <c r="E19" s="557">
        <f t="shared" si="5"/>
        <v>1383057.05</v>
      </c>
      <c r="F19" s="557">
        <f t="shared" si="5"/>
        <v>2253754</v>
      </c>
      <c r="G19" s="557">
        <f t="shared" si="5"/>
        <v>2510032</v>
      </c>
      <c r="H19" s="557">
        <f t="shared" si="5"/>
        <v>2626776</v>
      </c>
      <c r="I19" s="557">
        <f t="shared" si="5"/>
        <v>2856982</v>
      </c>
      <c r="J19" s="557">
        <f t="shared" si="5"/>
        <v>2707010</v>
      </c>
      <c r="K19" s="557">
        <f t="shared" si="5"/>
        <v>2707010</v>
      </c>
      <c r="L19" s="557">
        <f t="shared" si="5"/>
        <v>1957476</v>
      </c>
      <c r="M19" s="557">
        <f t="shared" si="5"/>
        <v>1181700</v>
      </c>
      <c r="N19" s="594">
        <f t="shared" si="5"/>
        <v>480205</v>
      </c>
    </row>
    <row r="20" spans="1:14" ht="24">
      <c r="A20" s="532" t="s">
        <v>235</v>
      </c>
      <c r="B20" s="533" t="s">
        <v>216</v>
      </c>
      <c r="C20" s="534">
        <v>1793586</v>
      </c>
      <c r="D20" s="535">
        <v>1226100</v>
      </c>
      <c r="E20" s="536">
        <v>168726.05</v>
      </c>
      <c r="F20" s="536">
        <v>7600</v>
      </c>
      <c r="G20" s="536">
        <v>7600</v>
      </c>
      <c r="H20" s="536">
        <v>7600</v>
      </c>
      <c r="I20" s="536">
        <v>7600</v>
      </c>
      <c r="J20" s="536">
        <v>0</v>
      </c>
      <c r="K20" s="536">
        <v>0</v>
      </c>
      <c r="L20" s="536">
        <v>0</v>
      </c>
      <c r="M20" s="536">
        <v>0</v>
      </c>
      <c r="N20" s="589">
        <v>0</v>
      </c>
    </row>
    <row r="21" spans="1:14" ht="12.75">
      <c r="A21" s="532" t="s">
        <v>236</v>
      </c>
      <c r="B21" s="533" t="s">
        <v>214</v>
      </c>
      <c r="C21" s="534"/>
      <c r="D21" s="535">
        <v>624232</v>
      </c>
      <c r="E21" s="536">
        <f>1214331-250000</f>
        <v>964331</v>
      </c>
      <c r="F21" s="536">
        <f>2246154-750000</f>
        <v>1496154</v>
      </c>
      <c r="G21" s="536">
        <f>2502432-750000</f>
        <v>1752432</v>
      </c>
      <c r="H21" s="536">
        <f>2619176-250000</f>
        <v>2369176</v>
      </c>
      <c r="I21" s="536">
        <v>2849382</v>
      </c>
      <c r="J21" s="536">
        <v>2707010</v>
      </c>
      <c r="K21" s="536">
        <v>2707010</v>
      </c>
      <c r="L21" s="536">
        <v>1957476</v>
      </c>
      <c r="M21" s="536">
        <v>1181700</v>
      </c>
      <c r="N21" s="589">
        <v>480205</v>
      </c>
    </row>
    <row r="22" spans="1:14" ht="12.75">
      <c r="A22" s="532" t="s">
        <v>237</v>
      </c>
      <c r="B22" s="533" t="s">
        <v>218</v>
      </c>
      <c r="C22" s="534">
        <v>0</v>
      </c>
      <c r="D22" s="535">
        <v>0</v>
      </c>
      <c r="E22" s="536">
        <v>250000</v>
      </c>
      <c r="F22" s="536">
        <v>750000</v>
      </c>
      <c r="G22" s="536">
        <v>750000</v>
      </c>
      <c r="H22" s="536">
        <v>250000</v>
      </c>
      <c r="I22" s="536">
        <v>0</v>
      </c>
      <c r="J22" s="536">
        <v>0</v>
      </c>
      <c r="K22" s="536">
        <v>0</v>
      </c>
      <c r="L22" s="536">
        <v>0</v>
      </c>
      <c r="M22" s="536">
        <v>0</v>
      </c>
      <c r="N22" s="589">
        <v>0</v>
      </c>
    </row>
    <row r="23" spans="1:14" ht="25.5">
      <c r="A23" s="537" t="s">
        <v>238</v>
      </c>
      <c r="B23" s="538" t="s">
        <v>239</v>
      </c>
      <c r="C23" s="558">
        <v>0</v>
      </c>
      <c r="D23" s="559">
        <v>0</v>
      </c>
      <c r="E23" s="541">
        <v>0</v>
      </c>
      <c r="F23" s="541">
        <v>0</v>
      </c>
      <c r="G23" s="541">
        <v>0</v>
      </c>
      <c r="H23" s="560">
        <v>0</v>
      </c>
      <c r="I23" s="560">
        <v>0</v>
      </c>
      <c r="J23" s="560">
        <v>0</v>
      </c>
      <c r="K23" s="560">
        <v>0</v>
      </c>
      <c r="L23" s="560">
        <v>0</v>
      </c>
      <c r="M23" s="560">
        <v>0</v>
      </c>
      <c r="N23" s="595">
        <v>0</v>
      </c>
    </row>
    <row r="24" spans="1:14" ht="12.75">
      <c r="A24" s="537" t="s">
        <v>240</v>
      </c>
      <c r="B24" s="538" t="s">
        <v>241</v>
      </c>
      <c r="C24" s="539">
        <v>261337.7</v>
      </c>
      <c r="D24" s="540">
        <v>291549.29</v>
      </c>
      <c r="E24" s="541">
        <v>383136</v>
      </c>
      <c r="F24" s="584">
        <v>403898.86199999996</v>
      </c>
      <c r="G24" s="584">
        <v>466044.87933200004</v>
      </c>
      <c r="H24" s="584">
        <v>476527.3306559599</v>
      </c>
      <c r="I24" s="584">
        <v>362552.04659163853</v>
      </c>
      <c r="J24" s="584">
        <v>254271.64934938747</v>
      </c>
      <c r="K24" s="584">
        <v>145991.27466986902</v>
      </c>
      <c r="L24" s="584">
        <v>67692.270997965</v>
      </c>
      <c r="M24" s="584">
        <v>20424.277231903794</v>
      </c>
      <c r="N24" s="596">
        <v>20424.277231903794</v>
      </c>
    </row>
    <row r="25" spans="1:14" ht="25.5" customHeight="1">
      <c r="A25" s="537" t="s">
        <v>242</v>
      </c>
      <c r="B25" s="538" t="s">
        <v>243</v>
      </c>
      <c r="C25" s="539">
        <v>0</v>
      </c>
      <c r="D25" s="540">
        <v>0</v>
      </c>
      <c r="E25" s="541">
        <v>11100</v>
      </c>
      <c r="F25" s="541">
        <v>11100</v>
      </c>
      <c r="G25" s="541">
        <v>11100</v>
      </c>
      <c r="H25" s="541">
        <v>11100</v>
      </c>
      <c r="I25" s="541">
        <v>0</v>
      </c>
      <c r="J25" s="541">
        <v>0</v>
      </c>
      <c r="K25" s="541">
        <v>0</v>
      </c>
      <c r="L25" s="541">
        <v>0</v>
      </c>
      <c r="M25" s="541">
        <v>0</v>
      </c>
      <c r="N25" s="590">
        <v>0</v>
      </c>
    </row>
    <row r="26" spans="1:14" s="531" customFormat="1" ht="12.75">
      <c r="A26" s="526" t="s">
        <v>508</v>
      </c>
      <c r="B26" s="527" t="s">
        <v>244</v>
      </c>
      <c r="C26" s="528">
        <f>SUM(C27:C28)</f>
        <v>7492327.84</v>
      </c>
      <c r="D26" s="529" t="e">
        <f>SUM(D27:D28)</f>
        <v>#REF!</v>
      </c>
      <c r="E26" s="530">
        <f>SUM(E27:E30)</f>
        <v>9566420</v>
      </c>
      <c r="F26" s="530">
        <f aca="true" t="shared" si="6" ref="F26:N26">SUM(F27:F30)</f>
        <v>10089872</v>
      </c>
      <c r="G26" s="530">
        <f t="shared" si="6"/>
        <v>11635922</v>
      </c>
      <c r="H26" s="530">
        <f t="shared" si="6"/>
        <v>11890383</v>
      </c>
      <c r="I26" s="530">
        <f t="shared" si="6"/>
        <v>9033401</v>
      </c>
      <c r="J26" s="530">
        <f t="shared" si="6"/>
        <v>6326391</v>
      </c>
      <c r="K26" s="530">
        <f t="shared" si="6"/>
        <v>3619381</v>
      </c>
      <c r="L26" s="530">
        <f t="shared" si="6"/>
        <v>1661905</v>
      </c>
      <c r="M26" s="530">
        <f t="shared" si="6"/>
        <v>480205</v>
      </c>
      <c r="N26" s="588">
        <f t="shared" si="6"/>
        <v>0</v>
      </c>
    </row>
    <row r="27" spans="1:14" ht="12.75">
      <c r="A27" s="537" t="s">
        <v>245</v>
      </c>
      <c r="B27" s="538" t="s">
        <v>222</v>
      </c>
      <c r="C27" s="539">
        <v>2313428</v>
      </c>
      <c r="D27" s="540">
        <f aca="true" t="shared" si="7" ref="D27:M27">D8+D12-D21</f>
        <v>1689196</v>
      </c>
      <c r="E27" s="541">
        <f t="shared" si="7"/>
        <v>7786020</v>
      </c>
      <c r="F27" s="541">
        <f t="shared" si="7"/>
        <v>9067072</v>
      </c>
      <c r="G27" s="541">
        <f t="shared" si="7"/>
        <v>11370722</v>
      </c>
      <c r="H27" s="541">
        <f t="shared" si="7"/>
        <v>11882783</v>
      </c>
      <c r="I27" s="541">
        <f t="shared" si="7"/>
        <v>9033401</v>
      </c>
      <c r="J27" s="541">
        <f t="shared" si="7"/>
        <v>6326391</v>
      </c>
      <c r="K27" s="541">
        <f t="shared" si="7"/>
        <v>3619381</v>
      </c>
      <c r="L27" s="541">
        <f t="shared" si="7"/>
        <v>1661905</v>
      </c>
      <c r="M27" s="541">
        <f t="shared" si="7"/>
        <v>480205</v>
      </c>
      <c r="N27" s="590">
        <f>N8-N21</f>
        <v>0</v>
      </c>
    </row>
    <row r="28" spans="1:14" ht="24">
      <c r="A28" s="537" t="s">
        <v>246</v>
      </c>
      <c r="B28" s="561" t="s">
        <v>216</v>
      </c>
      <c r="C28" s="539">
        <v>5178899.84</v>
      </c>
      <c r="D28" s="540" t="e">
        <f>D9+#REF!-D20</f>
        <v>#REF!</v>
      </c>
      <c r="E28" s="541">
        <f>E9+E13-E20</f>
        <v>30400</v>
      </c>
      <c r="F28" s="541">
        <f aca="true" t="shared" si="8" ref="F28:N28">F9+F13-F20</f>
        <v>22800</v>
      </c>
      <c r="G28" s="541">
        <f t="shared" si="8"/>
        <v>15200</v>
      </c>
      <c r="H28" s="541">
        <f t="shared" si="8"/>
        <v>7600</v>
      </c>
      <c r="I28" s="541">
        <f t="shared" si="8"/>
        <v>0</v>
      </c>
      <c r="J28" s="541">
        <f t="shared" si="8"/>
        <v>0</v>
      </c>
      <c r="K28" s="541">
        <f t="shared" si="8"/>
        <v>0</v>
      </c>
      <c r="L28" s="541">
        <f t="shared" si="8"/>
        <v>0</v>
      </c>
      <c r="M28" s="541">
        <f t="shared" si="8"/>
        <v>0</v>
      </c>
      <c r="N28" s="590">
        <f t="shared" si="8"/>
        <v>0</v>
      </c>
    </row>
    <row r="29" spans="1:14" ht="12.75">
      <c r="A29" s="537" t="s">
        <v>247</v>
      </c>
      <c r="B29" s="538" t="s">
        <v>225</v>
      </c>
      <c r="C29" s="539"/>
      <c r="D29" s="540"/>
      <c r="E29" s="541">
        <f aca="true" t="shared" si="9" ref="E29:N29">E10+E14-E22</f>
        <v>1750000</v>
      </c>
      <c r="F29" s="541">
        <f t="shared" si="9"/>
        <v>1000000</v>
      </c>
      <c r="G29" s="541">
        <f t="shared" si="9"/>
        <v>250000</v>
      </c>
      <c r="H29" s="541">
        <f t="shared" si="9"/>
        <v>0</v>
      </c>
      <c r="I29" s="541">
        <f t="shared" si="9"/>
        <v>0</v>
      </c>
      <c r="J29" s="541">
        <f t="shared" si="9"/>
        <v>0</v>
      </c>
      <c r="K29" s="541">
        <f t="shared" si="9"/>
        <v>0</v>
      </c>
      <c r="L29" s="541">
        <f t="shared" si="9"/>
        <v>0</v>
      </c>
      <c r="M29" s="541">
        <f t="shared" si="9"/>
        <v>0</v>
      </c>
      <c r="N29" s="590">
        <f t="shared" si="9"/>
        <v>0</v>
      </c>
    </row>
    <row r="30" spans="1:14" ht="25.5">
      <c r="A30" s="537" t="s">
        <v>248</v>
      </c>
      <c r="B30" s="538" t="s">
        <v>249</v>
      </c>
      <c r="C30" s="539"/>
      <c r="D30" s="540"/>
      <c r="E30" s="541">
        <f>E15-E23</f>
        <v>0</v>
      </c>
      <c r="F30" s="541">
        <f>F15-F23</f>
        <v>0</v>
      </c>
      <c r="G30" s="541">
        <f aca="true" t="shared" si="10" ref="G30:N30">G15-G23</f>
        <v>0</v>
      </c>
      <c r="H30" s="541">
        <f t="shared" si="10"/>
        <v>0</v>
      </c>
      <c r="I30" s="541">
        <f t="shared" si="10"/>
        <v>0</v>
      </c>
      <c r="J30" s="541">
        <f t="shared" si="10"/>
        <v>0</v>
      </c>
      <c r="K30" s="541">
        <f t="shared" si="10"/>
        <v>0</v>
      </c>
      <c r="L30" s="541">
        <f t="shared" si="10"/>
        <v>0</v>
      </c>
      <c r="M30" s="541">
        <f t="shared" si="10"/>
        <v>0</v>
      </c>
      <c r="N30" s="590">
        <f t="shared" si="10"/>
        <v>0</v>
      </c>
    </row>
    <row r="31" spans="1:14" s="1" customFormat="1" ht="25.5">
      <c r="A31" s="548">
        <v>4</v>
      </c>
      <c r="B31" s="549" t="s">
        <v>250</v>
      </c>
      <c r="C31" s="562">
        <v>20675740.37</v>
      </c>
      <c r="D31" s="563">
        <v>23051562</v>
      </c>
      <c r="E31" s="564">
        <v>22220828</v>
      </c>
      <c r="F31" s="564">
        <v>23782245</v>
      </c>
      <c r="G31" s="564">
        <v>23860045</v>
      </c>
      <c r="H31" s="564">
        <v>23453245</v>
      </c>
      <c r="I31" s="564">
        <v>23109661</v>
      </c>
      <c r="J31" s="564">
        <v>23331869</v>
      </c>
      <c r="K31" s="564">
        <v>23589357</v>
      </c>
      <c r="L31" s="564">
        <v>23554078</v>
      </c>
      <c r="M31" s="564">
        <v>23776286</v>
      </c>
      <c r="N31" s="597">
        <v>23776286</v>
      </c>
    </row>
    <row r="32" spans="1:14" s="1" customFormat="1" ht="12.75">
      <c r="A32" s="548">
        <v>5</v>
      </c>
      <c r="B32" s="549" t="s">
        <v>251</v>
      </c>
      <c r="C32" s="562">
        <v>21224375.9</v>
      </c>
      <c r="D32" s="563">
        <v>21721164</v>
      </c>
      <c r="E32" s="564">
        <v>24160879</v>
      </c>
      <c r="F32" s="564">
        <v>24313296</v>
      </c>
      <c r="G32" s="564">
        <v>25413695</v>
      </c>
      <c r="H32" s="564">
        <v>23715306</v>
      </c>
      <c r="I32" s="564">
        <v>20260279</v>
      </c>
      <c r="J32" s="564">
        <v>20624859</v>
      </c>
      <c r="K32" s="564">
        <v>20882347</v>
      </c>
      <c r="L32" s="564">
        <v>21596603</v>
      </c>
      <c r="M32" s="564">
        <v>22594586</v>
      </c>
      <c r="N32" s="597">
        <v>22594586</v>
      </c>
    </row>
    <row r="33" spans="1:14" s="1" customFormat="1" ht="12.75">
      <c r="A33" s="548">
        <v>6</v>
      </c>
      <c r="B33" s="565" t="s">
        <v>252</v>
      </c>
      <c r="C33" s="566">
        <f>C31-C32</f>
        <v>-548635.5299999975</v>
      </c>
      <c r="D33" s="567">
        <f aca="true" t="shared" si="11" ref="D33:I33">D31-D32</f>
        <v>1330398</v>
      </c>
      <c r="E33" s="568">
        <f t="shared" si="11"/>
        <v>-1940051</v>
      </c>
      <c r="F33" s="568">
        <f t="shared" si="11"/>
        <v>-531051</v>
      </c>
      <c r="G33" s="568">
        <f t="shared" si="11"/>
        <v>-1553650</v>
      </c>
      <c r="H33" s="568">
        <f t="shared" si="11"/>
        <v>-262061</v>
      </c>
      <c r="I33" s="568">
        <f t="shared" si="11"/>
        <v>2849382</v>
      </c>
      <c r="J33" s="568">
        <f>J31-J32</f>
        <v>2707010</v>
      </c>
      <c r="K33" s="568">
        <f>K31-K32</f>
        <v>2707010</v>
      </c>
      <c r="L33" s="568">
        <f>L31-L32</f>
        <v>1957475</v>
      </c>
      <c r="M33" s="568">
        <f>M31-M32</f>
        <v>1181700</v>
      </c>
      <c r="N33" s="598">
        <f>N31-N32</f>
        <v>1181700</v>
      </c>
    </row>
    <row r="34" spans="1:14" s="1" customFormat="1" ht="14.25" customHeight="1">
      <c r="A34" s="569">
        <v>7</v>
      </c>
      <c r="B34" s="810" t="s">
        <v>253</v>
      </c>
      <c r="C34" s="811"/>
      <c r="D34" s="570"/>
      <c r="E34" s="571"/>
      <c r="F34" s="571"/>
      <c r="G34" s="571"/>
      <c r="H34" s="571"/>
      <c r="I34" s="571"/>
      <c r="J34" s="571"/>
      <c r="K34" s="571"/>
      <c r="L34" s="571"/>
      <c r="M34" s="571"/>
      <c r="N34" s="599"/>
    </row>
    <row r="35" spans="1:14" ht="12.75">
      <c r="A35" s="537" t="s">
        <v>254</v>
      </c>
      <c r="B35" s="572" t="s">
        <v>255</v>
      </c>
      <c r="C35" s="573">
        <f>C26/C31</f>
        <v>0.3623728923812173</v>
      </c>
      <c r="D35" s="574" t="e">
        <f aca="true" t="shared" si="12" ref="D35:I35">D26/D31</f>
        <v>#REF!</v>
      </c>
      <c r="E35" s="575">
        <f t="shared" si="12"/>
        <v>0.4305159105682291</v>
      </c>
      <c r="F35" s="575">
        <f t="shared" si="12"/>
        <v>0.4242607037308715</v>
      </c>
      <c r="G35" s="575">
        <f t="shared" si="12"/>
        <v>0.48767393355712446</v>
      </c>
      <c r="H35" s="575">
        <f t="shared" si="12"/>
        <v>0.5069824239673444</v>
      </c>
      <c r="I35" s="575">
        <f t="shared" si="12"/>
        <v>0.3908928391463639</v>
      </c>
      <c r="J35" s="575">
        <f>J26/J31</f>
        <v>0.271148059334638</v>
      </c>
      <c r="K35" s="575">
        <f>K26/K31</f>
        <v>0.15343279598507073</v>
      </c>
      <c r="L35" s="575">
        <f>L26/L31</f>
        <v>0.07055699654216989</v>
      </c>
      <c r="M35" s="575">
        <f>M26/M31</f>
        <v>0.02019680449671576</v>
      </c>
      <c r="N35" s="600">
        <f>N26/N31</f>
        <v>0</v>
      </c>
    </row>
    <row r="36" spans="1:14" ht="25.5" customHeight="1">
      <c r="A36" s="537"/>
      <c r="B36" s="572" t="s">
        <v>256</v>
      </c>
      <c r="C36" s="573"/>
      <c r="D36" s="574"/>
      <c r="E36" s="575">
        <f>(E26-E30)/E31</f>
        <v>0.4305159105682291</v>
      </c>
      <c r="F36" s="575">
        <f>(F26-F30)/F31</f>
        <v>0.4242607037308715</v>
      </c>
      <c r="G36" s="575">
        <f aca="true" t="shared" si="13" ref="G36:N36">(G26-G30)/G31</f>
        <v>0.48767393355712446</v>
      </c>
      <c r="H36" s="575">
        <f t="shared" si="13"/>
        <v>0.5069824239673444</v>
      </c>
      <c r="I36" s="575">
        <f t="shared" si="13"/>
        <v>0.3908928391463639</v>
      </c>
      <c r="J36" s="575">
        <f t="shared" si="13"/>
        <v>0.271148059334638</v>
      </c>
      <c r="K36" s="575">
        <f t="shared" si="13"/>
        <v>0.15343279598507073</v>
      </c>
      <c r="L36" s="575">
        <f t="shared" si="13"/>
        <v>0.07055699654216989</v>
      </c>
      <c r="M36" s="575">
        <f t="shared" si="13"/>
        <v>0.02019680449671576</v>
      </c>
      <c r="N36" s="600">
        <f t="shared" si="13"/>
        <v>0</v>
      </c>
    </row>
    <row r="37" spans="1:14" ht="25.5">
      <c r="A37" s="537" t="s">
        <v>257</v>
      </c>
      <c r="B37" s="538" t="s">
        <v>258</v>
      </c>
      <c r="C37" s="576">
        <f aca="true" t="shared" si="14" ref="C37:N37">C18/C31</f>
        <v>0.0993881555497594</v>
      </c>
      <c r="D37" s="577">
        <f t="shared" si="14"/>
        <v>0.09291696979146143</v>
      </c>
      <c r="E37" s="578">
        <f t="shared" si="14"/>
        <v>0.07998320539630657</v>
      </c>
      <c r="F37" s="578">
        <f t="shared" si="14"/>
        <v>0.11221618741207988</v>
      </c>
      <c r="G37" s="578">
        <f t="shared" si="14"/>
        <v>0.12519577726412504</v>
      </c>
      <c r="H37" s="578">
        <f t="shared" si="14"/>
        <v>0.13279200087902376</v>
      </c>
      <c r="I37" s="578">
        <f t="shared" si="14"/>
        <v>0.13931550300939674</v>
      </c>
      <c r="J37" s="578">
        <f t="shared" si="14"/>
        <v>0.12692003582522202</v>
      </c>
      <c r="K37" s="578">
        <f t="shared" si="14"/>
        <v>0.12094442738180057</v>
      </c>
      <c r="L37" s="578">
        <f t="shared" si="14"/>
        <v>0.08597951789910711</v>
      </c>
      <c r="M37" s="578">
        <f t="shared" si="14"/>
        <v>0.05055980051854624</v>
      </c>
      <c r="N37" s="601">
        <f t="shared" si="14"/>
        <v>0.021055823320425392</v>
      </c>
    </row>
    <row r="38" spans="1:14" ht="39" thickBot="1">
      <c r="A38" s="602" t="s">
        <v>259</v>
      </c>
      <c r="B38" s="603" t="s">
        <v>260</v>
      </c>
      <c r="C38" s="604"/>
      <c r="D38" s="605"/>
      <c r="E38" s="606">
        <f>(E19+E24+E25)/E31</f>
        <v>0.07998320539630657</v>
      </c>
      <c r="F38" s="606">
        <f aca="true" t="shared" si="15" ref="F38:N38">(F19+F24+F25)/F31</f>
        <v>0.11221618741207988</v>
      </c>
      <c r="G38" s="606">
        <f t="shared" si="15"/>
        <v>0.12519577726412504</v>
      </c>
      <c r="H38" s="606">
        <f t="shared" si="15"/>
        <v>0.13279200087902376</v>
      </c>
      <c r="I38" s="606">
        <f t="shared" si="15"/>
        <v>0.13931550300939674</v>
      </c>
      <c r="J38" s="606">
        <f t="shared" si="15"/>
        <v>0.12692003582522202</v>
      </c>
      <c r="K38" s="606">
        <f t="shared" si="15"/>
        <v>0.12094442738180057</v>
      </c>
      <c r="L38" s="606">
        <f t="shared" si="15"/>
        <v>0.08597951789910711</v>
      </c>
      <c r="M38" s="606">
        <f t="shared" si="15"/>
        <v>0.05055980051854624</v>
      </c>
      <c r="N38" s="607">
        <f t="shared" si="15"/>
        <v>0.021055823320425392</v>
      </c>
    </row>
    <row r="39" spans="1:14" ht="13.5" thickTop="1">
      <c r="A39" s="812" t="s">
        <v>261</v>
      </c>
      <c r="B39" s="812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</row>
    <row r="40" spans="1:14" ht="18.75" customHeight="1">
      <c r="A40" s="813" t="s">
        <v>147</v>
      </c>
      <c r="B40" s="813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</row>
    <row r="48" ht="12.75">
      <c r="H48" s="583"/>
    </row>
    <row r="49" ht="12.75">
      <c r="H49" s="583"/>
    </row>
    <row r="50" ht="12.75">
      <c r="H50" s="583"/>
    </row>
    <row r="51" ht="12.75">
      <c r="H51" s="583"/>
    </row>
    <row r="52" ht="12.75">
      <c r="H52" s="583"/>
    </row>
    <row r="53" ht="12.75">
      <c r="H53" s="583"/>
    </row>
    <row r="54" ht="12.75">
      <c r="H54" s="583"/>
    </row>
    <row r="55" ht="12.75">
      <c r="H55" s="583"/>
    </row>
    <row r="56" ht="12.75">
      <c r="H56" s="583"/>
    </row>
  </sheetData>
  <mergeCells count="9">
    <mergeCell ref="J1:N1"/>
    <mergeCell ref="B34:C34"/>
    <mergeCell ref="A39:N39"/>
    <mergeCell ref="A40:N40"/>
    <mergeCell ref="A2:N2"/>
    <mergeCell ref="A3:A4"/>
    <mergeCell ref="B3:B4"/>
    <mergeCell ref="C3:C4"/>
    <mergeCell ref="D3:N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0" customWidth="1"/>
    <col min="2" max="2" width="64.2812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ht="6.75" customHeight="1"/>
    <row r="2" spans="2:6" ht="16.5" customHeight="1">
      <c r="B2" s="806" t="s">
        <v>427</v>
      </c>
      <c r="C2" s="806"/>
      <c r="D2" s="141"/>
      <c r="E2" s="141"/>
      <c r="F2" s="141"/>
    </row>
    <row r="3" spans="2:5" ht="12.75">
      <c r="B3" s="840" t="s">
        <v>803</v>
      </c>
      <c r="C3" s="840"/>
      <c r="E3" s="142"/>
    </row>
    <row r="4" ht="12.75">
      <c r="D4" s="71"/>
    </row>
    <row r="5" spans="1:5" ht="18">
      <c r="A5" s="841" t="s">
        <v>767</v>
      </c>
      <c r="B5" s="841"/>
      <c r="C5" s="841"/>
      <c r="D5" s="173"/>
      <c r="E5" s="173"/>
    </row>
    <row r="6" spans="1:5" ht="33.75" customHeight="1">
      <c r="A6" s="842" t="s">
        <v>924</v>
      </c>
      <c r="B6" s="842"/>
      <c r="C6" s="842"/>
      <c r="D6" s="174"/>
      <c r="E6" s="174"/>
    </row>
    <row r="7" spans="1:5" ht="12.75" customHeight="1" thickBot="1">
      <c r="A7" s="175"/>
      <c r="B7" s="175"/>
      <c r="C7" s="175"/>
      <c r="D7" s="174"/>
      <c r="E7" s="174"/>
    </row>
    <row r="8" spans="1:3" ht="19.5" customHeight="1" thickBot="1" thickTop="1">
      <c r="A8" s="835" t="s">
        <v>925</v>
      </c>
      <c r="B8" s="836"/>
      <c r="C8" s="837"/>
    </row>
    <row r="9" spans="1:3" ht="19.5" customHeight="1" thickTop="1">
      <c r="A9" s="838" t="s">
        <v>757</v>
      </c>
      <c r="B9" s="839"/>
      <c r="C9" s="176">
        <v>1000</v>
      </c>
    </row>
    <row r="10" spans="1:3" ht="19.5" customHeight="1">
      <c r="A10" s="177" t="s">
        <v>526</v>
      </c>
      <c r="B10" s="178" t="s">
        <v>527</v>
      </c>
      <c r="C10" s="179">
        <v>675000</v>
      </c>
    </row>
    <row r="11" spans="1:3" ht="19.5" customHeight="1">
      <c r="A11" s="829" t="s">
        <v>528</v>
      </c>
      <c r="B11" s="830"/>
      <c r="C11" s="180">
        <v>0</v>
      </c>
    </row>
    <row r="12" spans="1:3" ht="19.5" customHeight="1" thickBot="1">
      <c r="A12" s="833" t="s">
        <v>494</v>
      </c>
      <c r="B12" s="834"/>
      <c r="C12" s="181">
        <f>SUM(C9:C11)</f>
        <v>676000</v>
      </c>
    </row>
    <row r="13" spans="1:3" ht="14.25" customHeight="1" thickBot="1" thickTop="1">
      <c r="A13" s="170"/>
      <c r="B13" s="172"/>
      <c r="C13" s="169"/>
    </row>
    <row r="14" spans="1:3" ht="19.5" customHeight="1" thickBot="1" thickTop="1">
      <c r="A14" s="826" t="s">
        <v>264</v>
      </c>
      <c r="B14" s="827"/>
      <c r="C14" s="828"/>
    </row>
    <row r="15" spans="1:3" ht="19.5" customHeight="1" thickTop="1">
      <c r="A15" s="182" t="s">
        <v>529</v>
      </c>
      <c r="B15" s="36" t="s">
        <v>530</v>
      </c>
      <c r="C15" s="183">
        <v>2500</v>
      </c>
    </row>
    <row r="16" spans="1:3" ht="19.5" customHeight="1">
      <c r="A16" s="177" t="s">
        <v>531</v>
      </c>
      <c r="B16" s="35" t="s">
        <v>532</v>
      </c>
      <c r="C16" s="184">
        <v>208060</v>
      </c>
    </row>
    <row r="17" spans="1:3" ht="19.5" customHeight="1">
      <c r="A17" s="177" t="s">
        <v>533</v>
      </c>
      <c r="B17" s="35" t="s">
        <v>534</v>
      </c>
      <c r="C17" s="184">
        <v>17685</v>
      </c>
    </row>
    <row r="18" spans="1:3" ht="19.5" customHeight="1">
      <c r="A18" s="177" t="s">
        <v>535</v>
      </c>
      <c r="B18" s="35" t="s">
        <v>536</v>
      </c>
      <c r="C18" s="184">
        <v>35848</v>
      </c>
    </row>
    <row r="19" spans="1:3" ht="19.5" customHeight="1">
      <c r="A19" s="177" t="s">
        <v>537</v>
      </c>
      <c r="B19" s="35" t="s">
        <v>538</v>
      </c>
      <c r="C19" s="184">
        <v>5531</v>
      </c>
    </row>
    <row r="20" spans="1:3" ht="19.5" customHeight="1">
      <c r="A20" s="177" t="s">
        <v>539</v>
      </c>
      <c r="B20" s="35" t="s">
        <v>540</v>
      </c>
      <c r="C20" s="184">
        <v>12000</v>
      </c>
    </row>
    <row r="21" spans="1:3" ht="19.5" customHeight="1">
      <c r="A21" s="177" t="s">
        <v>541</v>
      </c>
      <c r="B21" s="185" t="s">
        <v>542</v>
      </c>
      <c r="C21" s="184">
        <v>72500</v>
      </c>
    </row>
    <row r="22" spans="1:3" ht="19.5" customHeight="1">
      <c r="A22" s="177" t="s">
        <v>768</v>
      </c>
      <c r="B22" s="185" t="s">
        <v>769</v>
      </c>
      <c r="C22" s="184">
        <v>134144</v>
      </c>
    </row>
    <row r="23" spans="1:3" ht="19.5" customHeight="1">
      <c r="A23" s="177" t="s">
        <v>543</v>
      </c>
      <c r="B23" s="35" t="s">
        <v>544</v>
      </c>
      <c r="C23" s="184">
        <v>31000</v>
      </c>
    </row>
    <row r="24" spans="1:3" ht="19.5" customHeight="1">
      <c r="A24" s="177" t="s">
        <v>545</v>
      </c>
      <c r="B24" s="185" t="s">
        <v>546</v>
      </c>
      <c r="C24" s="184">
        <v>18865</v>
      </c>
    </row>
    <row r="25" spans="1:3" ht="19.5" customHeight="1">
      <c r="A25" s="177" t="s">
        <v>547</v>
      </c>
      <c r="B25" s="185" t="s">
        <v>548</v>
      </c>
      <c r="C25" s="184">
        <v>800</v>
      </c>
    </row>
    <row r="26" spans="1:3" ht="19.5" customHeight="1">
      <c r="A26" s="177" t="s">
        <v>549</v>
      </c>
      <c r="B26" s="185" t="s">
        <v>690</v>
      </c>
      <c r="C26" s="184">
        <v>50000</v>
      </c>
    </row>
    <row r="27" spans="1:3" ht="19.5" customHeight="1">
      <c r="A27" s="177" t="s">
        <v>555</v>
      </c>
      <c r="B27" s="185" t="s">
        <v>693</v>
      </c>
      <c r="C27" s="184">
        <v>2500</v>
      </c>
    </row>
    <row r="28" spans="1:3" ht="19.5" customHeight="1">
      <c r="A28" s="177" t="s">
        <v>559</v>
      </c>
      <c r="B28" s="35" t="s">
        <v>560</v>
      </c>
      <c r="C28" s="184">
        <v>100</v>
      </c>
    </row>
    <row r="29" spans="1:3" ht="19.5" customHeight="1">
      <c r="A29" s="177" t="s">
        <v>561</v>
      </c>
      <c r="B29" s="35" t="s">
        <v>562</v>
      </c>
      <c r="C29" s="184">
        <v>4000</v>
      </c>
    </row>
    <row r="30" spans="1:3" ht="19.5" customHeight="1">
      <c r="A30" s="177" t="s">
        <v>563</v>
      </c>
      <c r="B30" s="35" t="s">
        <v>564</v>
      </c>
      <c r="C30" s="184">
        <v>9000</v>
      </c>
    </row>
    <row r="31" spans="1:3" ht="19.5" customHeight="1">
      <c r="A31" s="177" t="s">
        <v>566</v>
      </c>
      <c r="B31" s="35" t="s">
        <v>567</v>
      </c>
      <c r="C31" s="184">
        <v>51267</v>
      </c>
    </row>
    <row r="32" spans="1:3" ht="19.5" customHeight="1">
      <c r="A32" s="177" t="s">
        <v>568</v>
      </c>
      <c r="B32" s="35" t="s">
        <v>770</v>
      </c>
      <c r="C32" s="184">
        <v>4000</v>
      </c>
    </row>
    <row r="33" spans="1:3" ht="22.5" customHeight="1">
      <c r="A33" s="177" t="s">
        <v>570</v>
      </c>
      <c r="B33" s="35" t="s">
        <v>771</v>
      </c>
      <c r="C33" s="184">
        <v>5700</v>
      </c>
    </row>
    <row r="34" spans="1:3" ht="22.5" customHeight="1">
      <c r="A34" s="177" t="s">
        <v>774</v>
      </c>
      <c r="B34" s="35" t="s">
        <v>775</v>
      </c>
      <c r="C34" s="184">
        <v>1000</v>
      </c>
    </row>
    <row r="35" spans="1:3" ht="27" customHeight="1">
      <c r="A35" s="177" t="s">
        <v>574</v>
      </c>
      <c r="B35" s="35" t="s">
        <v>777</v>
      </c>
      <c r="C35" s="184">
        <v>1000</v>
      </c>
    </row>
    <row r="36" spans="1:3" ht="19.5" customHeight="1">
      <c r="A36" s="177" t="s">
        <v>576</v>
      </c>
      <c r="B36" s="35" t="s">
        <v>696</v>
      </c>
      <c r="C36" s="184">
        <v>1500</v>
      </c>
    </row>
    <row r="37" spans="1:3" ht="19.5" customHeight="1">
      <c r="A37" s="829" t="s">
        <v>776</v>
      </c>
      <c r="B37" s="830"/>
      <c r="C37" s="186">
        <v>6000</v>
      </c>
    </row>
    <row r="38" spans="1:3" ht="19.5" customHeight="1">
      <c r="A38" s="831" t="s">
        <v>773</v>
      </c>
      <c r="B38" s="832"/>
      <c r="C38" s="187">
        <v>1000</v>
      </c>
    </row>
    <row r="39" spans="1:3" ht="19.5" customHeight="1" thickBot="1">
      <c r="A39" s="833" t="s">
        <v>494</v>
      </c>
      <c r="B39" s="834"/>
      <c r="C39" s="188">
        <f>SUM(C15:C38)</f>
        <v>676000</v>
      </c>
    </row>
    <row r="40" ht="13.5" thickTop="1"/>
  </sheetData>
  <mergeCells count="12">
    <mergeCell ref="B2:C2"/>
    <mergeCell ref="B3:C3"/>
    <mergeCell ref="A5:C5"/>
    <mergeCell ref="A6:C6"/>
    <mergeCell ref="A8:C8"/>
    <mergeCell ref="A9:B9"/>
    <mergeCell ref="A11:B11"/>
    <mergeCell ref="A12:B12"/>
    <mergeCell ref="A14:C14"/>
    <mergeCell ref="A37:B37"/>
    <mergeCell ref="A38:B38"/>
    <mergeCell ref="A39:B3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" sqref="F2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50.140625" style="0" customWidth="1"/>
    <col min="5" max="6" width="12.28125" style="0" customWidth="1"/>
  </cols>
  <sheetData>
    <row r="1" spans="3:6" ht="32.25" customHeight="1">
      <c r="C1" s="806" t="s">
        <v>408</v>
      </c>
      <c r="D1" s="806"/>
      <c r="E1" s="806"/>
      <c r="F1" s="141"/>
    </row>
    <row r="2" ht="12.75">
      <c r="D2" s="71"/>
    </row>
    <row r="3" spans="1:6" ht="15.75">
      <c r="A3" s="724" t="s">
        <v>778</v>
      </c>
      <c r="B3" s="724"/>
      <c r="C3" s="724"/>
      <c r="D3" s="724"/>
      <c r="E3" s="724"/>
      <c r="F3" s="724"/>
    </row>
    <row r="4" spans="1:6" ht="15.75">
      <c r="A4" s="724" t="s">
        <v>779</v>
      </c>
      <c r="B4" s="724"/>
      <c r="C4" s="724"/>
      <c r="D4" s="724"/>
      <c r="E4" s="724"/>
      <c r="F4" s="724"/>
    </row>
    <row r="5" spans="1:6" ht="15.75">
      <c r="A5" s="843" t="s">
        <v>802</v>
      </c>
      <c r="B5" s="843"/>
      <c r="C5" s="843"/>
      <c r="D5" s="843"/>
      <c r="E5" s="843"/>
      <c r="F5" s="843"/>
    </row>
    <row r="6" spans="4:6" ht="13.5" thickBot="1">
      <c r="D6" s="71"/>
      <c r="F6" s="71" t="s">
        <v>707</v>
      </c>
    </row>
    <row r="7" spans="1:6" ht="24.75" customHeight="1" thickBot="1" thickTop="1">
      <c r="A7" s="143" t="s">
        <v>582</v>
      </c>
      <c r="B7" s="144" t="s">
        <v>583</v>
      </c>
      <c r="C7" s="144" t="s">
        <v>472</v>
      </c>
      <c r="D7" s="144" t="s">
        <v>754</v>
      </c>
      <c r="E7" s="144" t="s">
        <v>581</v>
      </c>
      <c r="F7" s="145" t="s">
        <v>687</v>
      </c>
    </row>
    <row r="8" spans="1:6" ht="24.75" customHeight="1" thickTop="1">
      <c r="A8" s="146"/>
      <c r="B8" s="147"/>
      <c r="C8" s="147"/>
      <c r="D8" s="189" t="s">
        <v>757</v>
      </c>
      <c r="E8" s="149">
        <v>0</v>
      </c>
      <c r="F8" s="150"/>
    </row>
    <row r="9" spans="1:6" ht="24.75" customHeight="1">
      <c r="A9" s="151"/>
      <c r="B9" s="92"/>
      <c r="C9" s="92"/>
      <c r="D9" s="152" t="s">
        <v>581</v>
      </c>
      <c r="E9" s="153">
        <f>SUM(E10)</f>
        <v>171000</v>
      </c>
      <c r="F9" s="154"/>
    </row>
    <row r="10" spans="1:6" ht="24.75" customHeight="1">
      <c r="A10" s="155" t="s">
        <v>487</v>
      </c>
      <c r="B10" s="156"/>
      <c r="C10" s="156"/>
      <c r="D10" s="152" t="s">
        <v>780</v>
      </c>
      <c r="E10" s="157">
        <f>SUM(E11)</f>
        <v>171000</v>
      </c>
      <c r="F10" s="154"/>
    </row>
    <row r="11" spans="1:6" ht="24.75" customHeight="1">
      <c r="A11" s="158" t="s">
        <v>487</v>
      </c>
      <c r="B11" s="109" t="s">
        <v>488</v>
      </c>
      <c r="C11" s="109"/>
      <c r="D11" s="190" t="s">
        <v>698</v>
      </c>
      <c r="E11" s="157">
        <f>SUM(E12)</f>
        <v>171000</v>
      </c>
      <c r="F11" s="154"/>
    </row>
    <row r="12" spans="1:6" ht="24.75" customHeight="1">
      <c r="A12" s="158" t="s">
        <v>487</v>
      </c>
      <c r="B12" s="109" t="s">
        <v>488</v>
      </c>
      <c r="C12" s="156" t="s">
        <v>585</v>
      </c>
      <c r="D12" s="191" t="s">
        <v>586</v>
      </c>
      <c r="E12" s="160">
        <v>171000</v>
      </c>
      <c r="F12" s="154"/>
    </row>
    <row r="13" spans="1:6" ht="24.75" customHeight="1">
      <c r="A13" s="158"/>
      <c r="B13" s="109"/>
      <c r="C13" s="156"/>
      <c r="D13" s="152" t="s">
        <v>494</v>
      </c>
      <c r="E13" s="153">
        <f>E9+E8</f>
        <v>171000</v>
      </c>
      <c r="F13" s="154"/>
    </row>
    <row r="14" spans="1:6" ht="24.75" customHeight="1">
      <c r="A14" s="158"/>
      <c r="B14" s="109"/>
      <c r="C14" s="156"/>
      <c r="D14" s="152" t="s">
        <v>687</v>
      </c>
      <c r="E14" s="157"/>
      <c r="F14" s="161">
        <f>F15</f>
        <v>171000</v>
      </c>
    </row>
    <row r="15" spans="1:6" ht="24.75" customHeight="1">
      <c r="A15" s="155" t="s">
        <v>487</v>
      </c>
      <c r="B15" s="156"/>
      <c r="C15" s="156"/>
      <c r="D15" s="152" t="s">
        <v>780</v>
      </c>
      <c r="E15" s="157"/>
      <c r="F15" s="154">
        <f>F16</f>
        <v>171000</v>
      </c>
    </row>
    <row r="16" spans="1:6" ht="24.75" customHeight="1">
      <c r="A16" s="158" t="s">
        <v>487</v>
      </c>
      <c r="B16" s="109" t="s">
        <v>488</v>
      </c>
      <c r="C16" s="156"/>
      <c r="D16" s="190" t="s">
        <v>698</v>
      </c>
      <c r="E16" s="157"/>
      <c r="F16" s="154">
        <f>SUM(F17:F20)</f>
        <v>171000</v>
      </c>
    </row>
    <row r="17" spans="1:6" ht="24.75" customHeight="1">
      <c r="A17" s="158" t="s">
        <v>487</v>
      </c>
      <c r="B17" s="109" t="s">
        <v>488</v>
      </c>
      <c r="C17" s="156" t="s">
        <v>688</v>
      </c>
      <c r="D17" s="73" t="s">
        <v>781</v>
      </c>
      <c r="E17" s="157"/>
      <c r="F17" s="154">
        <v>47500</v>
      </c>
    </row>
    <row r="18" spans="1:6" ht="24.75" customHeight="1">
      <c r="A18" s="158" t="s">
        <v>487</v>
      </c>
      <c r="B18" s="109" t="s">
        <v>488</v>
      </c>
      <c r="C18" s="156" t="s">
        <v>782</v>
      </c>
      <c r="D18" s="73" t="s">
        <v>769</v>
      </c>
      <c r="E18" s="157"/>
      <c r="F18" s="154">
        <v>112000</v>
      </c>
    </row>
    <row r="19" spans="1:6" ht="24.75" customHeight="1">
      <c r="A19" s="158" t="s">
        <v>487</v>
      </c>
      <c r="B19" s="109" t="s">
        <v>488</v>
      </c>
      <c r="C19" s="156" t="s">
        <v>691</v>
      </c>
      <c r="D19" s="73" t="s">
        <v>544</v>
      </c>
      <c r="E19" s="157"/>
      <c r="F19" s="154">
        <v>4000</v>
      </c>
    </row>
    <row r="20" spans="1:6" ht="24.75" customHeight="1">
      <c r="A20" s="158" t="s">
        <v>487</v>
      </c>
      <c r="B20" s="109" t="s">
        <v>488</v>
      </c>
      <c r="C20" s="156" t="s">
        <v>689</v>
      </c>
      <c r="D20" s="192" t="s">
        <v>550</v>
      </c>
      <c r="E20" s="157"/>
      <c r="F20" s="154">
        <v>7500</v>
      </c>
    </row>
    <row r="21" spans="1:6" ht="24.75" customHeight="1" thickBot="1">
      <c r="A21" s="162"/>
      <c r="B21" s="110"/>
      <c r="C21" s="193"/>
      <c r="D21" s="163" t="s">
        <v>494</v>
      </c>
      <c r="E21" s="164"/>
      <c r="F21" s="165">
        <f>F14</f>
        <v>171000</v>
      </c>
    </row>
    <row r="22" spans="1:6" ht="24.75" customHeight="1" thickBot="1" thickTop="1">
      <c r="A22" s="808" t="s">
        <v>763</v>
      </c>
      <c r="B22" s="809"/>
      <c r="C22" s="809"/>
      <c r="D22" s="809"/>
      <c r="E22" s="166">
        <f>E13</f>
        <v>171000</v>
      </c>
      <c r="F22" s="167">
        <f>F21</f>
        <v>171000</v>
      </c>
    </row>
    <row r="23" spans="1:6" ht="13.5" thickTop="1">
      <c r="A23" s="168"/>
      <c r="B23" s="168"/>
      <c r="C23" s="168"/>
      <c r="E23" s="169"/>
      <c r="F23" s="169"/>
    </row>
    <row r="24" spans="1:6" ht="32.25" customHeight="1">
      <c r="A24" s="844" t="s">
        <v>709</v>
      </c>
      <c r="B24" s="845"/>
      <c r="C24" s="846" t="s">
        <v>783</v>
      </c>
      <c r="D24" s="846"/>
      <c r="E24" s="846"/>
      <c r="F24" s="846"/>
    </row>
    <row r="25" spans="1:6" ht="34.5" customHeight="1">
      <c r="A25" s="844" t="s">
        <v>710</v>
      </c>
      <c r="B25" s="847"/>
      <c r="C25" s="848" t="s">
        <v>266</v>
      </c>
      <c r="D25" s="848"/>
      <c r="E25" s="848"/>
      <c r="F25" s="848"/>
    </row>
    <row r="26" spans="1:6" ht="16.5" customHeight="1" thickBot="1">
      <c r="A26" s="438"/>
      <c r="B26" s="112"/>
      <c r="C26" s="437"/>
      <c r="D26" s="437"/>
      <c r="E26" s="437"/>
      <c r="F26" s="437"/>
    </row>
    <row r="27" spans="3:8" ht="16.5" customHeight="1" thickBot="1" thickTop="1">
      <c r="C27" s="808" t="s">
        <v>404</v>
      </c>
      <c r="D27" s="809"/>
      <c r="E27" s="464" t="s">
        <v>709</v>
      </c>
      <c r="F27" s="465" t="s">
        <v>710</v>
      </c>
      <c r="H27" s="454"/>
    </row>
    <row r="28" spans="1:6" ht="16.5" customHeight="1" thickTop="1">
      <c r="A28" s="452"/>
      <c r="B28" s="452"/>
      <c r="C28" s="469" t="s">
        <v>401</v>
      </c>
      <c r="D28" s="466" t="s">
        <v>875</v>
      </c>
      <c r="E28" s="462">
        <v>4000</v>
      </c>
      <c r="F28" s="463">
        <v>4000</v>
      </c>
    </row>
    <row r="29" spans="1:6" ht="16.5" customHeight="1">
      <c r="A29" s="452"/>
      <c r="B29" s="452"/>
      <c r="C29" s="470" t="s">
        <v>401</v>
      </c>
      <c r="D29" s="467" t="s">
        <v>888</v>
      </c>
      <c r="E29" s="455">
        <v>4000</v>
      </c>
      <c r="F29" s="456">
        <v>4000</v>
      </c>
    </row>
    <row r="30" spans="1:6" ht="16.5" customHeight="1">
      <c r="A30" s="452"/>
      <c r="B30" s="452"/>
      <c r="C30" s="470" t="s">
        <v>401</v>
      </c>
      <c r="D30" s="467" t="s">
        <v>402</v>
      </c>
      <c r="E30" s="455">
        <v>5000</v>
      </c>
      <c r="F30" s="456">
        <v>5000</v>
      </c>
    </row>
    <row r="31" spans="1:6" ht="16.5" customHeight="1">
      <c r="A31" s="452"/>
      <c r="B31" s="452"/>
      <c r="C31" s="470" t="s">
        <v>401</v>
      </c>
      <c r="D31" s="467" t="s">
        <v>919</v>
      </c>
      <c r="E31" s="455">
        <v>9000</v>
      </c>
      <c r="F31" s="456">
        <v>9000</v>
      </c>
    </row>
    <row r="32" spans="1:6" ht="16.5" customHeight="1">
      <c r="A32" s="452"/>
      <c r="B32" s="452"/>
      <c r="C32" s="470" t="s">
        <v>401</v>
      </c>
      <c r="D32" s="467" t="s">
        <v>442</v>
      </c>
      <c r="E32" s="455">
        <v>5000</v>
      </c>
      <c r="F32" s="456">
        <v>5000</v>
      </c>
    </row>
    <row r="33" spans="1:6" ht="16.5" customHeight="1">
      <c r="A33" s="452"/>
      <c r="B33" s="452"/>
      <c r="C33" s="470" t="s">
        <v>401</v>
      </c>
      <c r="D33" s="467" t="s">
        <v>447</v>
      </c>
      <c r="E33" s="455">
        <v>6000</v>
      </c>
      <c r="F33" s="456">
        <v>6000</v>
      </c>
    </row>
    <row r="34" spans="1:6" ht="16.5" customHeight="1">
      <c r="A34" s="452"/>
      <c r="B34" s="452"/>
      <c r="C34" s="470" t="s">
        <v>403</v>
      </c>
      <c r="D34" s="467" t="s">
        <v>453</v>
      </c>
      <c r="E34" s="455">
        <v>132000</v>
      </c>
      <c r="F34" s="456">
        <v>132000</v>
      </c>
    </row>
    <row r="35" spans="1:6" ht="16.5" customHeight="1" thickBot="1">
      <c r="A35" s="452"/>
      <c r="B35" s="452"/>
      <c r="C35" s="471" t="s">
        <v>401</v>
      </c>
      <c r="D35" s="468" t="s">
        <v>462</v>
      </c>
      <c r="E35" s="457">
        <v>6000</v>
      </c>
      <c r="F35" s="458">
        <v>6000</v>
      </c>
    </row>
    <row r="36" spans="4:6" ht="16.5" customHeight="1" thickBot="1" thickTop="1">
      <c r="D36" s="459" t="s">
        <v>703</v>
      </c>
      <c r="E36" s="460">
        <f>SUM(E28:E35)</f>
        <v>171000</v>
      </c>
      <c r="F36" s="461">
        <f>SUM(F28:F35)</f>
        <v>171000</v>
      </c>
    </row>
    <row r="37" ht="13.5" thickTop="1"/>
  </sheetData>
  <mergeCells count="10">
    <mergeCell ref="C27:D27"/>
    <mergeCell ref="C1:E1"/>
    <mergeCell ref="A3:F3"/>
    <mergeCell ref="A4:F4"/>
    <mergeCell ref="A5:F5"/>
    <mergeCell ref="A22:D22"/>
    <mergeCell ref="A24:B24"/>
    <mergeCell ref="C24:F24"/>
    <mergeCell ref="A25:B25"/>
    <mergeCell ref="C25:F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9"/>
  <sheetViews>
    <sheetView view="pageBreakPreview" zoomScale="60" workbookViewId="0" topLeftCell="B25">
      <selection activeCell="D4" sqref="D4"/>
    </sheetView>
  </sheetViews>
  <sheetFormatPr defaultColWidth="9.140625" defaultRowHeight="12.75"/>
  <cols>
    <col min="1" max="1" width="11.28125" style="0" customWidth="1"/>
    <col min="2" max="2" width="58.57421875" style="0" customWidth="1"/>
    <col min="3" max="3" width="13.7109375" style="0" customWidth="1"/>
    <col min="4" max="4" width="14.00390625" style="0" customWidth="1"/>
    <col min="5" max="5" width="13.28125" style="0" customWidth="1"/>
    <col min="6" max="6" width="10.8515625" style="0" customWidth="1"/>
    <col min="7" max="7" width="13.7109375" style="0" customWidth="1"/>
    <col min="8" max="8" width="14.28125" style="0" customWidth="1"/>
  </cols>
  <sheetData>
    <row r="1" spans="2:8" ht="12.75">
      <c r="B1" s="200"/>
      <c r="C1" s="200"/>
      <c r="D1" s="142"/>
      <c r="E1" s="201" t="s">
        <v>343</v>
      </c>
      <c r="F1" s="201"/>
      <c r="G1" s="202"/>
      <c r="H1" s="201"/>
    </row>
    <row r="2" spans="2:8" ht="12.75">
      <c r="B2" s="142"/>
      <c r="C2" s="142"/>
      <c r="D2" s="142"/>
      <c r="E2" s="201" t="s">
        <v>787</v>
      </c>
      <c r="F2" s="201"/>
      <c r="G2" s="202"/>
      <c r="H2" s="201"/>
    </row>
    <row r="3" spans="2:8" ht="12.75">
      <c r="B3" s="142"/>
      <c r="C3" s="142"/>
      <c r="D3" s="142"/>
      <c r="E3" s="201" t="s">
        <v>342</v>
      </c>
      <c r="F3" s="201"/>
      <c r="G3" s="202"/>
      <c r="H3" s="201"/>
    </row>
    <row r="4" ht="13.5" customHeight="1"/>
    <row r="5" spans="1:8" ht="24" customHeight="1">
      <c r="A5" s="865" t="s">
        <v>965</v>
      </c>
      <c r="B5" s="865"/>
      <c r="C5" s="865"/>
      <c r="D5" s="865"/>
      <c r="E5" s="865"/>
      <c r="F5" s="865"/>
      <c r="G5" s="865"/>
      <c r="H5" s="865"/>
    </row>
    <row r="6" ht="13.5" thickBot="1"/>
    <row r="7" spans="1:8" ht="24.75" customHeight="1" thickTop="1">
      <c r="A7" s="866" t="s">
        <v>788</v>
      </c>
      <c r="B7" s="868" t="s">
        <v>789</v>
      </c>
      <c r="C7" s="868" t="s">
        <v>263</v>
      </c>
      <c r="D7" s="868" t="s">
        <v>790</v>
      </c>
      <c r="E7" s="868"/>
      <c r="F7" s="868"/>
      <c r="G7" s="868"/>
      <c r="H7" s="870"/>
    </row>
    <row r="8" spans="1:8" ht="33.75" customHeight="1" thickBot="1">
      <c r="A8" s="867"/>
      <c r="B8" s="869"/>
      <c r="C8" s="869"/>
      <c r="D8" s="203" t="s">
        <v>791</v>
      </c>
      <c r="E8" s="203" t="s">
        <v>792</v>
      </c>
      <c r="F8" s="203" t="s">
        <v>793</v>
      </c>
      <c r="G8" s="203" t="s">
        <v>794</v>
      </c>
      <c r="H8" s="204" t="s">
        <v>703</v>
      </c>
    </row>
    <row r="9" spans="1:8" ht="21.75" customHeight="1" thickBot="1" thickTop="1">
      <c r="A9" s="858" t="s">
        <v>17</v>
      </c>
      <c r="B9" s="859"/>
      <c r="C9" s="859"/>
      <c r="D9" s="859"/>
      <c r="E9" s="859"/>
      <c r="F9" s="859"/>
      <c r="G9" s="859"/>
      <c r="H9" s="860"/>
    </row>
    <row r="10" spans="1:8" ht="19.5" customHeight="1" thickTop="1">
      <c r="A10" s="862">
        <v>2010</v>
      </c>
      <c r="B10" s="579" t="s">
        <v>944</v>
      </c>
      <c r="C10" s="580">
        <v>6000000</v>
      </c>
      <c r="D10" s="580">
        <v>580000</v>
      </c>
      <c r="E10" s="580"/>
      <c r="F10" s="580">
        <v>0</v>
      </c>
      <c r="G10" s="580">
        <v>960000</v>
      </c>
      <c r="H10" s="581">
        <f>SUM(D10:G10)</f>
        <v>1540000</v>
      </c>
    </row>
    <row r="11" spans="1:8" ht="19.5" customHeight="1">
      <c r="A11" s="863"/>
      <c r="B11" s="608" t="s">
        <v>945</v>
      </c>
      <c r="C11" s="227">
        <v>7846790</v>
      </c>
      <c r="D11" s="227">
        <v>1300000</v>
      </c>
      <c r="E11" s="227"/>
      <c r="F11" s="227">
        <v>0</v>
      </c>
      <c r="G11" s="227"/>
      <c r="H11" s="228">
        <f>SUM(D11:G11)</f>
        <v>1300000</v>
      </c>
    </row>
    <row r="12" spans="1:8" ht="54.75" customHeight="1" thickBot="1">
      <c r="A12" s="864"/>
      <c r="B12" s="609" t="s">
        <v>11</v>
      </c>
      <c r="C12" s="216">
        <v>1000000</v>
      </c>
      <c r="D12" s="216">
        <v>50000</v>
      </c>
      <c r="E12" s="216"/>
      <c r="F12" s="216">
        <v>0</v>
      </c>
      <c r="G12" s="216"/>
      <c r="H12" s="217">
        <f>SUM(D12:G12)</f>
        <v>50000</v>
      </c>
    </row>
    <row r="13" spans="1:8" ht="18" customHeight="1" thickBot="1" thickTop="1">
      <c r="A13" s="206" t="s">
        <v>494</v>
      </c>
      <c r="B13" s="207" t="s">
        <v>795</v>
      </c>
      <c r="C13" s="208" t="s">
        <v>795</v>
      </c>
      <c r="D13" s="208">
        <f>SUM(D10:D12)</f>
        <v>1930000</v>
      </c>
      <c r="E13" s="208">
        <f>SUM(E11:E12)</f>
        <v>0</v>
      </c>
      <c r="F13" s="208">
        <f>SUM(F11:F12)</f>
        <v>0</v>
      </c>
      <c r="G13" s="208">
        <f>SUM(G10:G12)</f>
        <v>960000</v>
      </c>
      <c r="H13" s="623">
        <f>SUM(H10:H12)</f>
        <v>2890000</v>
      </c>
    </row>
    <row r="14" spans="1:8" ht="18" customHeight="1" thickTop="1">
      <c r="A14" s="855">
        <v>2011</v>
      </c>
      <c r="B14" s="579" t="s">
        <v>944</v>
      </c>
      <c r="C14" s="580">
        <v>6000000</v>
      </c>
      <c r="D14" s="220">
        <v>884000</v>
      </c>
      <c r="E14" s="220">
        <v>442000</v>
      </c>
      <c r="F14" s="220"/>
      <c r="G14" s="220">
        <f>1326000-E14</f>
        <v>884000</v>
      </c>
      <c r="H14" s="228">
        <f>SUM(D14:G14)</f>
        <v>2210000</v>
      </c>
    </row>
    <row r="15" spans="1:8" ht="18" customHeight="1">
      <c r="A15" s="856"/>
      <c r="B15" s="621" t="s">
        <v>15</v>
      </c>
      <c r="C15" s="227">
        <v>1000000</v>
      </c>
      <c r="D15" s="221">
        <v>280000</v>
      </c>
      <c r="E15" s="221">
        <v>140000</v>
      </c>
      <c r="F15" s="221"/>
      <c r="G15" s="221">
        <v>280000</v>
      </c>
      <c r="H15" s="228">
        <f>SUM(D15:G15)</f>
        <v>700000</v>
      </c>
    </row>
    <row r="16" spans="1:8" ht="53.25" customHeight="1">
      <c r="A16" s="856"/>
      <c r="B16" s="620" t="s">
        <v>11</v>
      </c>
      <c r="C16" s="205">
        <v>1000000</v>
      </c>
      <c r="D16" s="619">
        <v>100000</v>
      </c>
      <c r="E16" s="619"/>
      <c r="F16" s="619"/>
      <c r="G16" s="619"/>
      <c r="H16" s="228">
        <f>SUM(D16:G16)</f>
        <v>100000</v>
      </c>
    </row>
    <row r="17" spans="1:8" ht="15.75" customHeight="1">
      <c r="A17" s="856"/>
      <c r="B17" s="232" t="s">
        <v>16</v>
      </c>
      <c r="C17" s="234">
        <v>7500000</v>
      </c>
      <c r="D17" s="618">
        <v>800000</v>
      </c>
      <c r="E17" s="618">
        <v>240000</v>
      </c>
      <c r="F17" s="618"/>
      <c r="G17" s="618">
        <f>1200000-E17</f>
        <v>960000</v>
      </c>
      <c r="H17" s="228">
        <f>SUM(D17:G17)</f>
        <v>2000000</v>
      </c>
    </row>
    <row r="18" spans="1:8" ht="15.75" customHeight="1" thickBot="1">
      <c r="A18" s="857"/>
      <c r="B18" s="233" t="s">
        <v>18</v>
      </c>
      <c r="C18" s="216">
        <v>3000000</v>
      </c>
      <c r="D18" s="617">
        <v>24000</v>
      </c>
      <c r="E18" s="617">
        <v>36000</v>
      </c>
      <c r="F18" s="617"/>
      <c r="G18" s="617"/>
      <c r="H18" s="228">
        <f>SUM(D18:G18)</f>
        <v>60000</v>
      </c>
    </row>
    <row r="19" spans="1:8" ht="15.75" customHeight="1" thickBot="1" thickTop="1">
      <c r="A19" s="206" t="s">
        <v>494</v>
      </c>
      <c r="B19" s="6" t="s">
        <v>795</v>
      </c>
      <c r="C19" s="209" t="s">
        <v>795</v>
      </c>
      <c r="D19" s="209">
        <f>SUM(D14:D18)</f>
        <v>2088000</v>
      </c>
      <c r="E19" s="209">
        <f>SUM(E14:E18)</f>
        <v>858000</v>
      </c>
      <c r="F19" s="209">
        <f>SUM(F14:F18)</f>
        <v>0</v>
      </c>
      <c r="G19" s="209">
        <f>SUM(G14:G18)</f>
        <v>2124000</v>
      </c>
      <c r="H19" s="210">
        <f>SUM(H14:H18)</f>
        <v>5070000</v>
      </c>
    </row>
    <row r="20" spans="1:8" ht="15.75" customHeight="1" thickTop="1">
      <c r="A20" s="855">
        <v>2012</v>
      </c>
      <c r="B20" s="579" t="s">
        <v>944</v>
      </c>
      <c r="C20" s="580">
        <v>6000000</v>
      </c>
      <c r="D20" s="220">
        <v>884000</v>
      </c>
      <c r="E20" s="220">
        <v>442000</v>
      </c>
      <c r="F20" s="220"/>
      <c r="G20" s="220">
        <f>1326000-E20</f>
        <v>884000</v>
      </c>
      <c r="H20" s="228">
        <f>SUM(D20:G20)</f>
        <v>2210000</v>
      </c>
    </row>
    <row r="21" spans="1:8" ht="15.75" customHeight="1">
      <c r="A21" s="856"/>
      <c r="B21" s="232" t="s">
        <v>16</v>
      </c>
      <c r="C21" s="234">
        <v>7500000</v>
      </c>
      <c r="D21" s="618">
        <v>880000</v>
      </c>
      <c r="E21" s="618">
        <v>440000</v>
      </c>
      <c r="F21" s="618"/>
      <c r="G21" s="618">
        <f>1320000-E21</f>
        <v>880000</v>
      </c>
      <c r="H21" s="228">
        <f>SUM(D21:G21)</f>
        <v>2200000</v>
      </c>
    </row>
    <row r="22" spans="1:8" ht="33" customHeight="1">
      <c r="A22" s="856"/>
      <c r="B22" s="620" t="s">
        <v>21</v>
      </c>
      <c r="C22" s="205">
        <v>4000000</v>
      </c>
      <c r="D22" s="221">
        <v>376000</v>
      </c>
      <c r="E22" s="221">
        <v>112800</v>
      </c>
      <c r="F22" s="221"/>
      <c r="G22" s="221">
        <f>564000-E22</f>
        <v>451200</v>
      </c>
      <c r="H22" s="228">
        <f>SUM(D22:G22)</f>
        <v>940000</v>
      </c>
    </row>
    <row r="23" spans="1:8" ht="15.75" customHeight="1">
      <c r="A23" s="856"/>
      <c r="B23" s="620" t="s">
        <v>18</v>
      </c>
      <c r="C23" s="205">
        <v>3000000</v>
      </c>
      <c r="D23" s="221">
        <v>24000</v>
      </c>
      <c r="E23" s="221">
        <v>36000</v>
      </c>
      <c r="F23" s="221"/>
      <c r="G23" s="221"/>
      <c r="H23" s="228">
        <f>SUM(D23:G23)</f>
        <v>60000</v>
      </c>
    </row>
    <row r="24" spans="1:8" ht="55.5" customHeight="1" thickBot="1">
      <c r="A24" s="856"/>
      <c r="B24" s="620" t="s">
        <v>11</v>
      </c>
      <c r="C24" s="205">
        <v>1000000</v>
      </c>
      <c r="D24" s="622">
        <v>350000</v>
      </c>
      <c r="E24" s="622"/>
      <c r="F24" s="622"/>
      <c r="G24" s="622">
        <v>500000</v>
      </c>
      <c r="H24" s="228">
        <f>SUM(D24:G24)</f>
        <v>850000</v>
      </c>
    </row>
    <row r="25" spans="1:8" ht="15.75" customHeight="1" thickBot="1" thickTop="1">
      <c r="A25" s="206" t="s">
        <v>494</v>
      </c>
      <c r="B25" s="6" t="s">
        <v>795</v>
      </c>
      <c r="C25" s="209" t="s">
        <v>795</v>
      </c>
      <c r="D25" s="209">
        <f>SUM(D20:D24)</f>
        <v>2514000</v>
      </c>
      <c r="E25" s="209">
        <f>SUM(E20:E24)</f>
        <v>1030800</v>
      </c>
      <c r="F25" s="209">
        <f>SUM(F20:F24)</f>
        <v>0</v>
      </c>
      <c r="G25" s="209">
        <f>SUM(G20:G24)</f>
        <v>2715200</v>
      </c>
      <c r="H25" s="210">
        <f>SUM(H20:H24)</f>
        <v>6260000</v>
      </c>
    </row>
    <row r="26" spans="1:8" ht="36.75" customHeight="1" thickBot="1" thickTop="1">
      <c r="A26" s="624"/>
      <c r="B26" s="624"/>
      <c r="C26" s="625"/>
      <c r="D26" s="625"/>
      <c r="E26" s="625"/>
      <c r="F26" s="625"/>
      <c r="G26" s="625"/>
      <c r="H26" s="625"/>
    </row>
    <row r="27" spans="1:8" ht="18" customHeight="1" thickBot="1" thickTop="1">
      <c r="A27" s="852" t="s">
        <v>796</v>
      </c>
      <c r="B27" s="853"/>
      <c r="C27" s="853"/>
      <c r="D27" s="853"/>
      <c r="E27" s="853"/>
      <c r="F27" s="853"/>
      <c r="G27" s="853"/>
      <c r="H27" s="854"/>
    </row>
    <row r="28" spans="1:8" ht="20.25" customHeight="1" thickTop="1">
      <c r="A28" s="861">
        <v>2010</v>
      </c>
      <c r="B28" s="211" t="s">
        <v>12</v>
      </c>
      <c r="C28" s="212">
        <v>857660</v>
      </c>
      <c r="D28" s="212">
        <v>50000</v>
      </c>
      <c r="E28" s="212">
        <v>168000</v>
      </c>
      <c r="F28" s="212"/>
      <c r="G28" s="212">
        <v>0</v>
      </c>
      <c r="H28" s="213">
        <f>SUM(D28:G28)</f>
        <v>218000</v>
      </c>
    </row>
    <row r="29" spans="1:8" ht="16.5" customHeight="1" thickBot="1">
      <c r="A29" s="850"/>
      <c r="B29" s="226" t="s">
        <v>13</v>
      </c>
      <c r="C29" s="215">
        <v>500204</v>
      </c>
      <c r="D29" s="215">
        <v>250204</v>
      </c>
      <c r="E29" s="215">
        <v>250000</v>
      </c>
      <c r="F29" s="215"/>
      <c r="G29" s="215"/>
      <c r="H29" s="214">
        <f>SUM(D29:G29)</f>
        <v>500204</v>
      </c>
    </row>
    <row r="30" spans="1:8" ht="16.5" customHeight="1" thickBot="1" thickTop="1">
      <c r="A30" s="206" t="s">
        <v>494</v>
      </c>
      <c r="B30" s="218" t="s">
        <v>795</v>
      </c>
      <c r="C30" s="209" t="s">
        <v>795</v>
      </c>
      <c r="D30" s="209">
        <f>SUM(D27:D29)</f>
        <v>300204</v>
      </c>
      <c r="E30" s="209">
        <f>SUM(E27:E29)</f>
        <v>418000</v>
      </c>
      <c r="F30" s="209">
        <f>SUM(F27:F29)</f>
        <v>0</v>
      </c>
      <c r="G30" s="209">
        <f>SUM(G27:G29)</f>
        <v>0</v>
      </c>
      <c r="H30" s="210">
        <f>SUM(H27:H29)</f>
        <v>718204</v>
      </c>
    </row>
    <row r="31" spans="1:8" ht="18.75" customHeight="1" thickBot="1" thickTop="1">
      <c r="A31" s="219">
        <v>2011</v>
      </c>
      <c r="B31" s="74" t="s">
        <v>19</v>
      </c>
      <c r="C31" s="220">
        <v>800000</v>
      </c>
      <c r="D31" s="220">
        <v>520000</v>
      </c>
      <c r="E31" s="220">
        <v>120000</v>
      </c>
      <c r="F31" s="220"/>
      <c r="G31" s="220"/>
      <c r="H31" s="213">
        <f>SUM(D31:G31)</f>
        <v>640000</v>
      </c>
    </row>
    <row r="32" spans="1:8" ht="17.25" customHeight="1" thickBot="1" thickTop="1">
      <c r="A32" s="206" t="s">
        <v>494</v>
      </c>
      <c r="B32" s="218" t="s">
        <v>795</v>
      </c>
      <c r="C32" s="209" t="s">
        <v>795</v>
      </c>
      <c r="D32" s="209">
        <f>SUM(D31:D31)</f>
        <v>520000</v>
      </c>
      <c r="E32" s="209">
        <f>SUM(E31:E31)</f>
        <v>120000</v>
      </c>
      <c r="F32" s="209">
        <f>SUM(F31:F31)</f>
        <v>0</v>
      </c>
      <c r="G32" s="209">
        <f>SUM(G31:G31)</f>
        <v>0</v>
      </c>
      <c r="H32" s="210">
        <f>SUM(H31:H31)</f>
        <v>640000</v>
      </c>
    </row>
    <row r="33" spans="1:8" ht="17.25" customHeight="1" thickBot="1" thickTop="1">
      <c r="A33" s="624"/>
      <c r="B33" s="626"/>
      <c r="C33" s="625"/>
      <c r="D33" s="625"/>
      <c r="E33" s="625"/>
      <c r="F33" s="625"/>
      <c r="G33" s="625"/>
      <c r="H33" s="625"/>
    </row>
    <row r="34" spans="1:8" ht="18.75" customHeight="1" thickBot="1" thickTop="1">
      <c r="A34" s="852" t="s">
        <v>797</v>
      </c>
      <c r="B34" s="853"/>
      <c r="C34" s="853"/>
      <c r="D34" s="853"/>
      <c r="E34" s="853"/>
      <c r="F34" s="853"/>
      <c r="G34" s="853"/>
      <c r="H34" s="854"/>
    </row>
    <row r="35" spans="1:8" ht="27" customHeight="1" thickTop="1">
      <c r="A35" s="849">
        <v>2010</v>
      </c>
      <c r="B35" s="615" t="s">
        <v>14</v>
      </c>
      <c r="C35" s="220">
        <v>400000</v>
      </c>
      <c r="D35" s="220">
        <v>400000</v>
      </c>
      <c r="E35" s="614"/>
      <c r="F35" s="614"/>
      <c r="G35" s="614"/>
      <c r="H35" s="616">
        <f>SUM(D35:G35)</f>
        <v>400000</v>
      </c>
    </row>
    <row r="36" spans="1:8" ht="42.75" customHeight="1" thickBot="1">
      <c r="A36" s="851"/>
      <c r="B36" s="611" t="s">
        <v>497</v>
      </c>
      <c r="C36" s="612">
        <v>1000000</v>
      </c>
      <c r="D36" s="612">
        <v>350000</v>
      </c>
      <c r="E36" s="612">
        <v>150000</v>
      </c>
      <c r="F36" s="612"/>
      <c r="G36" s="612"/>
      <c r="H36" s="613">
        <f>SUM(D36:G36)</f>
        <v>500000</v>
      </c>
    </row>
    <row r="37" spans="1:8" ht="18" customHeight="1" thickBot="1" thickTop="1">
      <c r="A37" s="206" t="s">
        <v>494</v>
      </c>
      <c r="B37" s="218" t="s">
        <v>795</v>
      </c>
      <c r="C37" s="209" t="s">
        <v>795</v>
      </c>
      <c r="D37" s="209">
        <f>SUM(D34:D36)</f>
        <v>750000</v>
      </c>
      <c r="E37" s="209">
        <f>SUM(E34:E36)</f>
        <v>150000</v>
      </c>
      <c r="F37" s="209">
        <f>SUM(F34:F36)</f>
        <v>0</v>
      </c>
      <c r="G37" s="209">
        <f>SUM(G34:G36)</f>
        <v>0</v>
      </c>
      <c r="H37" s="210">
        <f>SUM(H35:H36)</f>
        <v>900000</v>
      </c>
    </row>
    <row r="38" spans="1:8" ht="38.25" customHeight="1" thickBot="1" thickTop="1">
      <c r="A38" s="230">
        <v>2011</v>
      </c>
      <c r="B38" s="611" t="s">
        <v>497</v>
      </c>
      <c r="C38" s="612">
        <v>1000000</v>
      </c>
      <c r="D38" s="612">
        <v>350000</v>
      </c>
      <c r="E38" s="612">
        <v>150000</v>
      </c>
      <c r="F38" s="612"/>
      <c r="G38" s="612"/>
      <c r="H38" s="613">
        <f>SUM(D38:G38)</f>
        <v>500000</v>
      </c>
    </row>
    <row r="39" spans="1:8" ht="24.75" customHeight="1" thickBot="1" thickTop="1">
      <c r="A39" s="206" t="s">
        <v>494</v>
      </c>
      <c r="B39" s="218" t="s">
        <v>795</v>
      </c>
      <c r="C39" s="209" t="s">
        <v>795</v>
      </c>
      <c r="D39" s="209">
        <f>SUM(D38:D38)</f>
        <v>350000</v>
      </c>
      <c r="E39" s="209">
        <f>SUM(E38:E38)</f>
        <v>150000</v>
      </c>
      <c r="F39" s="209">
        <f>SUM(F38:F38)</f>
        <v>0</v>
      </c>
      <c r="G39" s="209">
        <f>SUM(G38:G38)</f>
        <v>0</v>
      </c>
      <c r="H39" s="210">
        <f>SUM(H38:H38)</f>
        <v>500000</v>
      </c>
    </row>
    <row r="40" spans="1:8" ht="36.75" customHeight="1" thickBot="1" thickTop="1">
      <c r="A40" s="219">
        <v>2012</v>
      </c>
      <c r="B40" s="611" t="s">
        <v>497</v>
      </c>
      <c r="C40" s="612">
        <v>1000000</v>
      </c>
      <c r="D40" s="612">
        <v>300000</v>
      </c>
      <c r="E40" s="612"/>
      <c r="F40" s="612"/>
      <c r="G40" s="612"/>
      <c r="H40" s="613">
        <f>SUM(D40:G40)</f>
        <v>300000</v>
      </c>
    </row>
    <row r="41" spans="1:8" ht="24" customHeight="1" thickBot="1" thickTop="1">
      <c r="A41" s="206" t="s">
        <v>494</v>
      </c>
      <c r="B41" s="218" t="s">
        <v>795</v>
      </c>
      <c r="C41" s="209" t="s">
        <v>795</v>
      </c>
      <c r="D41" s="209">
        <f>SUM(D40:D40)</f>
        <v>300000</v>
      </c>
      <c r="E41" s="209">
        <f>SUM(E40:E40)</f>
        <v>0</v>
      </c>
      <c r="F41" s="209">
        <f>SUM(F40:F40)</f>
        <v>0</v>
      </c>
      <c r="G41" s="209">
        <f>SUM(G40:G40)</f>
        <v>0</v>
      </c>
      <c r="H41" s="210">
        <f>SUM(H40:H40)</f>
        <v>300000</v>
      </c>
    </row>
    <row r="42" spans="1:8" ht="16.5" customHeight="1" thickBot="1" thickTop="1">
      <c r="A42" s="624"/>
      <c r="B42" s="626"/>
      <c r="C42" s="625"/>
      <c r="D42" s="625"/>
      <c r="E42" s="625"/>
      <c r="F42" s="625"/>
      <c r="G42" s="625"/>
      <c r="H42" s="625"/>
    </row>
    <row r="43" spans="1:8" ht="15" customHeight="1" thickBot="1" thickTop="1">
      <c r="A43" s="852" t="s">
        <v>798</v>
      </c>
      <c r="B43" s="853"/>
      <c r="C43" s="853"/>
      <c r="D43" s="853"/>
      <c r="E43" s="853"/>
      <c r="F43" s="853"/>
      <c r="G43" s="853"/>
      <c r="H43" s="854"/>
    </row>
    <row r="44" spans="1:8" ht="24.75" customHeight="1" thickTop="1">
      <c r="A44" s="849">
        <v>2010</v>
      </c>
      <c r="B44" s="231" t="s">
        <v>969</v>
      </c>
      <c r="C44" s="580">
        <v>300000</v>
      </c>
      <c r="D44" s="580">
        <v>300000</v>
      </c>
      <c r="E44" s="580"/>
      <c r="F44" s="580">
        <v>0</v>
      </c>
      <c r="G44" s="580">
        <v>0</v>
      </c>
      <c r="H44" s="581">
        <f>SUM(D44:G44)</f>
        <v>300000</v>
      </c>
    </row>
    <row r="45" spans="1:8" ht="15.75" customHeight="1">
      <c r="A45" s="850"/>
      <c r="B45" s="74" t="s">
        <v>947</v>
      </c>
      <c r="C45" s="610">
        <v>185000</v>
      </c>
      <c r="D45" s="610">
        <v>185000</v>
      </c>
      <c r="E45" s="610"/>
      <c r="F45" s="610">
        <v>0</v>
      </c>
      <c r="G45" s="610">
        <v>0</v>
      </c>
      <c r="H45" s="222">
        <f>SUM(D45:G45)</f>
        <v>185000</v>
      </c>
    </row>
    <row r="46" spans="1:8" ht="26.25" customHeight="1" thickBot="1">
      <c r="A46" s="851"/>
      <c r="B46" s="223" t="s">
        <v>964</v>
      </c>
      <c r="C46" s="224">
        <v>1350000</v>
      </c>
      <c r="D46" s="224">
        <v>684000</v>
      </c>
      <c r="E46" s="224">
        <v>666000</v>
      </c>
      <c r="F46" s="224">
        <v>0</v>
      </c>
      <c r="G46" s="224">
        <v>0</v>
      </c>
      <c r="H46" s="225">
        <f>SUM(D46:G46)</f>
        <v>1350000</v>
      </c>
    </row>
    <row r="47" spans="1:8" ht="15.75" customHeight="1" thickBot="1" thickTop="1">
      <c r="A47" s="206" t="s">
        <v>494</v>
      </c>
      <c r="B47" s="218" t="s">
        <v>795</v>
      </c>
      <c r="C47" s="209" t="s">
        <v>795</v>
      </c>
      <c r="D47" s="209">
        <f>SUM(D44:D46)</f>
        <v>1169000</v>
      </c>
      <c r="E47" s="209">
        <f>SUM(E44:E46)</f>
        <v>666000</v>
      </c>
      <c r="F47" s="209">
        <f>SUM(F44:F46)</f>
        <v>0</v>
      </c>
      <c r="G47" s="209">
        <f>SUM(G44:G46)</f>
        <v>0</v>
      </c>
      <c r="H47" s="210">
        <f>SUM(H44:H46)</f>
        <v>1835000</v>
      </c>
    </row>
    <row r="48" spans="1:8" ht="25.5" customHeight="1" thickBot="1" thickTop="1">
      <c r="A48" s="229">
        <v>2011</v>
      </c>
      <c r="B48" s="211" t="s">
        <v>20</v>
      </c>
      <c r="C48" s="221">
        <v>90000</v>
      </c>
      <c r="D48" s="221">
        <v>65000</v>
      </c>
      <c r="E48" s="221">
        <v>25000</v>
      </c>
      <c r="F48" s="221"/>
      <c r="G48" s="221"/>
      <c r="H48" s="222">
        <f>SUM(D48:G48)</f>
        <v>90000</v>
      </c>
    </row>
    <row r="49" spans="1:8" ht="19.5" customHeight="1" thickBot="1" thickTop="1">
      <c r="A49" s="206" t="s">
        <v>494</v>
      </c>
      <c r="B49" s="218" t="s">
        <v>795</v>
      </c>
      <c r="C49" s="209" t="s">
        <v>795</v>
      </c>
      <c r="D49" s="209">
        <f>SUM(D48:D48)</f>
        <v>65000</v>
      </c>
      <c r="E49" s="209">
        <f>SUM(E48:E48)</f>
        <v>25000</v>
      </c>
      <c r="F49" s="209">
        <f>SUM(F48:F48)</f>
        <v>0</v>
      </c>
      <c r="G49" s="209">
        <f>SUM(G48:G48)</f>
        <v>0</v>
      </c>
      <c r="H49" s="210">
        <f>SUM(H48:H48)</f>
        <v>90000</v>
      </c>
    </row>
    <row r="50" spans="1:8" ht="19.5" customHeight="1" thickBot="1" thickTop="1">
      <c r="A50" s="229">
        <v>2012</v>
      </c>
      <c r="B50" s="211" t="s">
        <v>22</v>
      </c>
      <c r="C50" s="221">
        <v>300000</v>
      </c>
      <c r="D50" s="221">
        <v>100000</v>
      </c>
      <c r="E50" s="221">
        <v>200000</v>
      </c>
      <c r="F50" s="221"/>
      <c r="G50" s="221"/>
      <c r="H50" s="222">
        <f>SUM(D50:G50)</f>
        <v>300000</v>
      </c>
    </row>
    <row r="51" spans="1:8" ht="17.25" customHeight="1" thickBot="1" thickTop="1">
      <c r="A51" s="206" t="s">
        <v>494</v>
      </c>
      <c r="B51" s="218" t="s">
        <v>795</v>
      </c>
      <c r="C51" s="209" t="s">
        <v>795</v>
      </c>
      <c r="D51" s="209">
        <f>SUM(D50:D50)</f>
        <v>100000</v>
      </c>
      <c r="E51" s="209">
        <f>SUM(E50:E50)</f>
        <v>200000</v>
      </c>
      <c r="F51" s="209">
        <f>SUM(F50:F50)</f>
        <v>0</v>
      </c>
      <c r="G51" s="209">
        <f>SUM(G50:G50)</f>
        <v>0</v>
      </c>
      <c r="H51" s="210">
        <f>SUM(H50:H50)</f>
        <v>300000</v>
      </c>
    </row>
    <row r="52" spans="2:8" ht="30" customHeight="1" thickTop="1">
      <c r="B52" s="39"/>
      <c r="C52" s="169"/>
      <c r="D52" s="169"/>
      <c r="E52" s="169"/>
      <c r="F52" s="169"/>
      <c r="G52" s="169"/>
      <c r="H52" s="169"/>
    </row>
    <row r="53" spans="2:8" ht="12.75">
      <c r="B53" s="39"/>
      <c r="C53" s="169"/>
      <c r="D53" s="169"/>
      <c r="E53" s="169"/>
      <c r="F53" s="169"/>
      <c r="G53" s="169"/>
      <c r="H53" s="169"/>
    </row>
    <row r="54" spans="2:8" ht="12.75">
      <c r="B54" s="39"/>
      <c r="C54" s="169"/>
      <c r="D54" s="169"/>
      <c r="E54" s="169"/>
      <c r="F54" s="169"/>
      <c r="G54" s="169"/>
      <c r="H54" s="169"/>
    </row>
    <row r="55" spans="2:8" ht="12.75">
      <c r="B55" s="39"/>
      <c r="C55" s="169"/>
      <c r="D55" s="169"/>
      <c r="E55" s="169"/>
      <c r="F55" s="169"/>
      <c r="G55" s="169"/>
      <c r="H55" s="169"/>
    </row>
    <row r="56" spans="2:8" ht="12.75">
      <c r="B56" s="39"/>
      <c r="C56" s="169"/>
      <c r="D56" s="169"/>
      <c r="E56" s="169"/>
      <c r="F56" s="169"/>
      <c r="G56" s="169"/>
      <c r="H56" s="169"/>
    </row>
    <row r="57" spans="2:8" ht="12.75">
      <c r="B57" s="39"/>
      <c r="C57" s="169"/>
      <c r="D57" s="169"/>
      <c r="E57" s="169"/>
      <c r="F57" s="169"/>
      <c r="G57" s="169"/>
      <c r="H57" s="169"/>
    </row>
    <row r="58" spans="2:8" ht="12.75">
      <c r="B58" s="39"/>
      <c r="C58" s="169"/>
      <c r="D58" s="169"/>
      <c r="E58" s="169"/>
      <c r="F58" s="169"/>
      <c r="G58" s="169"/>
      <c r="H58" s="169"/>
    </row>
    <row r="59" spans="2:8" ht="12.75">
      <c r="B59" s="39"/>
      <c r="C59" s="169"/>
      <c r="D59" s="169"/>
      <c r="E59" s="169"/>
      <c r="F59" s="169"/>
      <c r="G59" s="169"/>
      <c r="H59" s="169"/>
    </row>
    <row r="60" spans="2:8" ht="12.75">
      <c r="B60" s="39"/>
      <c r="C60" s="169"/>
      <c r="D60" s="169"/>
      <c r="E60" s="169"/>
      <c r="F60" s="169"/>
      <c r="G60" s="169"/>
      <c r="H60" s="169"/>
    </row>
    <row r="61" spans="2:8" ht="12.75">
      <c r="B61" s="39"/>
      <c r="C61" s="169"/>
      <c r="D61" s="169"/>
      <c r="E61" s="169"/>
      <c r="F61" s="169"/>
      <c r="G61" s="169"/>
      <c r="H61" s="169"/>
    </row>
    <row r="62" spans="2:8" ht="12.75">
      <c r="B62" s="39"/>
      <c r="C62" s="169"/>
      <c r="D62" s="169"/>
      <c r="E62" s="169"/>
      <c r="F62" s="169"/>
      <c r="G62" s="169"/>
      <c r="H62" s="169"/>
    </row>
    <row r="63" spans="2:8" ht="12.75">
      <c r="B63" s="39"/>
      <c r="C63" s="169"/>
      <c r="D63" s="169"/>
      <c r="E63" s="169"/>
      <c r="F63" s="169"/>
      <c r="G63" s="169"/>
      <c r="H63" s="169"/>
    </row>
    <row r="64" spans="2:8" ht="12.75">
      <c r="B64" s="39"/>
      <c r="C64" s="169"/>
      <c r="D64" s="169"/>
      <c r="E64" s="169"/>
      <c r="F64" s="169"/>
      <c r="G64" s="169"/>
      <c r="H64" s="169"/>
    </row>
    <row r="65" spans="2:8" ht="12.75">
      <c r="B65" s="39"/>
      <c r="C65" s="169"/>
      <c r="D65" s="169"/>
      <c r="E65" s="169"/>
      <c r="F65" s="169"/>
      <c r="G65" s="169"/>
      <c r="H65" s="169"/>
    </row>
    <row r="66" spans="2:8" ht="12.75">
      <c r="B66" s="39"/>
      <c r="C66" s="169"/>
      <c r="D66" s="169"/>
      <c r="E66" s="169"/>
      <c r="F66" s="169"/>
      <c r="G66" s="169"/>
      <c r="H66" s="169"/>
    </row>
    <row r="67" spans="2:8" ht="12.75">
      <c r="B67" s="39"/>
      <c r="C67" s="169"/>
      <c r="D67" s="169"/>
      <c r="E67" s="169"/>
      <c r="F67" s="169"/>
      <c r="G67" s="169"/>
      <c r="H67" s="169"/>
    </row>
    <row r="68" spans="2:8" ht="12.75">
      <c r="B68" s="39"/>
      <c r="C68" s="169"/>
      <c r="D68" s="169"/>
      <c r="E68" s="169"/>
      <c r="F68" s="169"/>
      <c r="G68" s="169"/>
      <c r="H68" s="169"/>
    </row>
    <row r="69" spans="2:8" ht="12.75">
      <c r="B69" s="39"/>
      <c r="C69" s="169"/>
      <c r="D69" s="169"/>
      <c r="E69" s="169"/>
      <c r="F69" s="169"/>
      <c r="G69" s="169"/>
      <c r="H69" s="169"/>
    </row>
    <row r="70" spans="2:8" ht="12.75">
      <c r="B70" s="39"/>
      <c r="C70" s="169"/>
      <c r="D70" s="169"/>
      <c r="E70" s="169"/>
      <c r="F70" s="169"/>
      <c r="G70" s="169"/>
      <c r="H70" s="169"/>
    </row>
    <row r="71" spans="2:8" ht="12.75">
      <c r="B71" s="39"/>
      <c r="C71" s="169"/>
      <c r="D71" s="169"/>
      <c r="E71" s="169"/>
      <c r="F71" s="169"/>
      <c r="G71" s="169"/>
      <c r="H71" s="169"/>
    </row>
    <row r="72" spans="2:8" ht="12.75">
      <c r="B72" s="39"/>
      <c r="C72" s="169"/>
      <c r="D72" s="169"/>
      <c r="E72" s="169"/>
      <c r="F72" s="169"/>
      <c r="G72" s="169"/>
      <c r="H72" s="169"/>
    </row>
    <row r="73" spans="2:8" ht="12.75">
      <c r="B73" s="39"/>
      <c r="C73" s="169"/>
      <c r="D73" s="169"/>
      <c r="E73" s="169"/>
      <c r="F73" s="169"/>
      <c r="G73" s="169"/>
      <c r="H73" s="169"/>
    </row>
    <row r="74" spans="2:8" ht="12.75">
      <c r="B74" s="39"/>
      <c r="C74" s="169"/>
      <c r="D74" s="169"/>
      <c r="E74" s="169"/>
      <c r="F74" s="169"/>
      <c r="G74" s="169"/>
      <c r="H74" s="169"/>
    </row>
    <row r="75" spans="2:8" ht="12.75">
      <c r="B75" s="39"/>
      <c r="C75" s="169"/>
      <c r="D75" s="169"/>
      <c r="E75" s="169"/>
      <c r="F75" s="169"/>
      <c r="G75" s="169"/>
      <c r="H75" s="169"/>
    </row>
    <row r="76" spans="2:8" ht="12.75">
      <c r="B76" s="39"/>
      <c r="C76" s="169"/>
      <c r="D76" s="169"/>
      <c r="E76" s="169"/>
      <c r="F76" s="169"/>
      <c r="G76" s="169"/>
      <c r="H76" s="169"/>
    </row>
    <row r="77" spans="2:8" ht="12.75">
      <c r="B77" s="39"/>
      <c r="C77" s="169"/>
      <c r="D77" s="169"/>
      <c r="E77" s="169"/>
      <c r="F77" s="169"/>
      <c r="G77" s="169"/>
      <c r="H77" s="169"/>
    </row>
    <row r="78" spans="2:8" ht="12.75">
      <c r="B78" s="39"/>
      <c r="C78" s="169"/>
      <c r="D78" s="169"/>
      <c r="E78" s="169"/>
      <c r="F78" s="169"/>
      <c r="G78" s="169"/>
      <c r="H78" s="169"/>
    </row>
    <row r="79" spans="2:8" ht="12.75">
      <c r="B79" s="39"/>
      <c r="C79" s="169"/>
      <c r="D79" s="169"/>
      <c r="E79" s="169"/>
      <c r="F79" s="169"/>
      <c r="G79" s="169"/>
      <c r="H79" s="169"/>
    </row>
    <row r="80" spans="2:8" ht="12.75">
      <c r="B80" s="39"/>
      <c r="C80" s="169"/>
      <c r="D80" s="169"/>
      <c r="E80" s="169"/>
      <c r="F80" s="169"/>
      <c r="G80" s="169"/>
      <c r="H80" s="169"/>
    </row>
    <row r="81" spans="2:8" ht="12.75">
      <c r="B81" s="39"/>
      <c r="C81" s="169"/>
      <c r="D81" s="169"/>
      <c r="E81" s="169"/>
      <c r="F81" s="169"/>
      <c r="G81" s="169"/>
      <c r="H81" s="169"/>
    </row>
    <row r="82" spans="2:8" ht="12.75">
      <c r="B82" s="39"/>
      <c r="C82" s="169"/>
      <c r="D82" s="169"/>
      <c r="E82" s="169"/>
      <c r="F82" s="169"/>
      <c r="G82" s="169"/>
      <c r="H82" s="169"/>
    </row>
    <row r="83" spans="2:8" ht="12.75">
      <c r="B83" s="39"/>
      <c r="C83" s="169"/>
      <c r="D83" s="169"/>
      <c r="E83" s="169"/>
      <c r="F83" s="169"/>
      <c r="G83" s="169"/>
      <c r="H83" s="169"/>
    </row>
    <row r="84" spans="2:8" ht="12.75">
      <c r="B84" s="39"/>
      <c r="C84" s="169"/>
      <c r="D84" s="169"/>
      <c r="E84" s="169"/>
      <c r="F84" s="169"/>
      <c r="G84" s="169"/>
      <c r="H84" s="169"/>
    </row>
    <row r="85" spans="2:8" ht="12.75">
      <c r="B85" s="39"/>
      <c r="C85" s="169"/>
      <c r="D85" s="169"/>
      <c r="E85" s="169"/>
      <c r="F85" s="169"/>
      <c r="G85" s="169"/>
      <c r="H85" s="169"/>
    </row>
    <row r="86" spans="2:8" ht="12.75">
      <c r="B86" s="39"/>
      <c r="C86" s="169"/>
      <c r="D86" s="169"/>
      <c r="E86" s="169"/>
      <c r="F86" s="169"/>
      <c r="G86" s="169"/>
      <c r="H86" s="169"/>
    </row>
    <row r="87" spans="2:8" ht="12.75">
      <c r="B87" s="39"/>
      <c r="C87" s="169"/>
      <c r="D87" s="169"/>
      <c r="E87" s="169"/>
      <c r="F87" s="169"/>
      <c r="G87" s="169"/>
      <c r="H87" s="169"/>
    </row>
    <row r="88" spans="2:8" ht="12.75">
      <c r="B88" s="39"/>
      <c r="C88" s="169"/>
      <c r="D88" s="169"/>
      <c r="E88" s="169"/>
      <c r="F88" s="169"/>
      <c r="G88" s="169"/>
      <c r="H88" s="169"/>
    </row>
    <row r="89" spans="2:8" ht="12.75">
      <c r="B89" s="39"/>
      <c r="C89" s="169"/>
      <c r="D89" s="169"/>
      <c r="E89" s="169"/>
      <c r="F89" s="169"/>
      <c r="G89" s="169"/>
      <c r="H89" s="169"/>
    </row>
    <row r="90" spans="2:8" ht="12.75">
      <c r="B90" s="39"/>
      <c r="C90" s="169"/>
      <c r="D90" s="169"/>
      <c r="E90" s="169"/>
      <c r="F90" s="169"/>
      <c r="G90" s="169"/>
      <c r="H90" s="169"/>
    </row>
    <row r="91" spans="2:8" ht="12.75">
      <c r="B91" s="39"/>
      <c r="C91" s="169"/>
      <c r="D91" s="169"/>
      <c r="E91" s="169"/>
      <c r="F91" s="169"/>
      <c r="G91" s="169"/>
      <c r="H91" s="169"/>
    </row>
    <row r="92" spans="2:8" ht="12.75">
      <c r="B92" s="39"/>
      <c r="C92" s="169"/>
      <c r="D92" s="169"/>
      <c r="E92" s="169"/>
      <c r="F92" s="169"/>
      <c r="G92" s="169"/>
      <c r="H92" s="169"/>
    </row>
    <row r="93" spans="2:8" ht="12.75">
      <c r="B93" s="39"/>
      <c r="C93" s="169"/>
      <c r="D93" s="169"/>
      <c r="E93" s="169"/>
      <c r="F93" s="169"/>
      <c r="G93" s="169"/>
      <c r="H93" s="169"/>
    </row>
    <row r="94" spans="2:8" ht="12.75">
      <c r="B94" s="39"/>
      <c r="C94" s="169"/>
      <c r="D94" s="169"/>
      <c r="E94" s="169"/>
      <c r="F94" s="169"/>
      <c r="G94" s="169"/>
      <c r="H94" s="169"/>
    </row>
    <row r="95" spans="2:8" ht="12.75">
      <c r="B95" s="39"/>
      <c r="C95" s="169"/>
      <c r="D95" s="169"/>
      <c r="E95" s="169"/>
      <c r="F95" s="169"/>
      <c r="G95" s="169"/>
      <c r="H95" s="169"/>
    </row>
    <row r="96" spans="2:8" ht="12.75">
      <c r="B96" s="39"/>
      <c r="C96" s="169"/>
      <c r="D96" s="169"/>
      <c r="E96" s="169"/>
      <c r="F96" s="169"/>
      <c r="G96" s="169"/>
      <c r="H96" s="169"/>
    </row>
    <row r="97" spans="2:8" ht="12.75">
      <c r="B97" s="39"/>
      <c r="C97" s="169"/>
      <c r="D97" s="169"/>
      <c r="E97" s="169"/>
      <c r="F97" s="169"/>
      <c r="G97" s="169"/>
      <c r="H97" s="169"/>
    </row>
    <row r="98" spans="2:8" ht="12.75">
      <c r="B98" s="39"/>
      <c r="C98" s="169"/>
      <c r="D98" s="169"/>
      <c r="E98" s="169"/>
      <c r="F98" s="169"/>
      <c r="G98" s="169"/>
      <c r="H98" s="169"/>
    </row>
    <row r="99" spans="2:8" ht="12.75">
      <c r="B99" s="39"/>
      <c r="C99" s="169"/>
      <c r="D99" s="169"/>
      <c r="E99" s="169"/>
      <c r="F99" s="169"/>
      <c r="G99" s="169"/>
      <c r="H99" s="169"/>
    </row>
    <row r="100" spans="2:8" ht="12.75">
      <c r="B100" s="39"/>
      <c r="C100" s="169"/>
      <c r="D100" s="169"/>
      <c r="E100" s="169"/>
      <c r="F100" s="169"/>
      <c r="G100" s="169"/>
      <c r="H100" s="169"/>
    </row>
    <row r="101" spans="2:8" ht="12.75">
      <c r="B101" s="39"/>
      <c r="C101" s="169"/>
      <c r="D101" s="169"/>
      <c r="E101" s="169"/>
      <c r="F101" s="169"/>
      <c r="G101" s="169"/>
      <c r="H101" s="169"/>
    </row>
    <row r="102" spans="2:8" ht="12.75">
      <c r="B102" s="39"/>
      <c r="C102" s="169"/>
      <c r="D102" s="169"/>
      <c r="E102" s="169"/>
      <c r="F102" s="169"/>
      <c r="G102" s="169"/>
      <c r="H102" s="169"/>
    </row>
    <row r="103" spans="2:8" ht="12.75">
      <c r="B103" s="39"/>
      <c r="C103" s="169"/>
      <c r="D103" s="169"/>
      <c r="E103" s="169"/>
      <c r="F103" s="169"/>
      <c r="G103" s="169"/>
      <c r="H103" s="169"/>
    </row>
    <row r="104" spans="2:8" ht="12.75">
      <c r="B104" s="39"/>
      <c r="C104" s="169"/>
      <c r="D104" s="169"/>
      <c r="E104" s="169"/>
      <c r="F104" s="169"/>
      <c r="G104" s="169"/>
      <c r="H104" s="169"/>
    </row>
    <row r="105" spans="2:8" ht="12.75">
      <c r="B105" s="39"/>
      <c r="C105" s="169"/>
      <c r="D105" s="169"/>
      <c r="E105" s="169"/>
      <c r="F105" s="169"/>
      <c r="G105" s="169"/>
      <c r="H105" s="169"/>
    </row>
    <row r="106" spans="2:8" ht="12.75">
      <c r="B106" s="39"/>
      <c r="C106" s="169"/>
      <c r="D106" s="169"/>
      <c r="E106" s="169"/>
      <c r="F106" s="169"/>
      <c r="G106" s="169"/>
      <c r="H106" s="169"/>
    </row>
    <row r="107" spans="2:8" ht="12.75">
      <c r="B107" s="39"/>
      <c r="C107" s="169"/>
      <c r="D107" s="169"/>
      <c r="E107" s="169"/>
      <c r="F107" s="169"/>
      <c r="G107" s="169"/>
      <c r="H107" s="169"/>
    </row>
    <row r="108" spans="2:8" ht="12.75">
      <c r="B108" s="39"/>
      <c r="C108" s="169"/>
      <c r="D108" s="169"/>
      <c r="E108" s="169"/>
      <c r="F108" s="169"/>
      <c r="G108" s="169"/>
      <c r="H108" s="169"/>
    </row>
    <row r="109" spans="2:8" ht="12.75">
      <c r="B109" s="39"/>
      <c r="C109" s="169"/>
      <c r="D109" s="169"/>
      <c r="E109" s="169"/>
      <c r="F109" s="169"/>
      <c r="G109" s="169"/>
      <c r="H109" s="169"/>
    </row>
    <row r="110" spans="2:8" ht="12.75">
      <c r="B110" s="39"/>
      <c r="C110" s="169"/>
      <c r="D110" s="169"/>
      <c r="E110" s="169"/>
      <c r="F110" s="169"/>
      <c r="G110" s="169"/>
      <c r="H110" s="169"/>
    </row>
    <row r="111" spans="2:8" ht="12.75">
      <c r="B111" s="39"/>
      <c r="C111" s="169"/>
      <c r="D111" s="169"/>
      <c r="E111" s="169"/>
      <c r="F111" s="169"/>
      <c r="G111" s="169"/>
      <c r="H111" s="169"/>
    </row>
    <row r="112" spans="2:8" ht="12.75">
      <c r="B112" s="39"/>
      <c r="C112" s="169"/>
      <c r="D112" s="169"/>
      <c r="E112" s="169"/>
      <c r="F112" s="169"/>
      <c r="G112" s="169"/>
      <c r="H112" s="169"/>
    </row>
    <row r="113" spans="2:8" ht="12.75">
      <c r="B113" s="39"/>
      <c r="C113" s="169"/>
      <c r="D113" s="169"/>
      <c r="E113" s="169"/>
      <c r="F113" s="169"/>
      <c r="G113" s="169"/>
      <c r="H113" s="169"/>
    </row>
    <row r="114" spans="2:8" ht="12.75">
      <c r="B114" s="39"/>
      <c r="C114" s="169"/>
      <c r="D114" s="169"/>
      <c r="E114" s="169"/>
      <c r="F114" s="169"/>
      <c r="G114" s="169"/>
      <c r="H114" s="169"/>
    </row>
    <row r="115" spans="2:8" ht="12.75">
      <c r="B115" s="39"/>
      <c r="C115" s="169"/>
      <c r="D115" s="169"/>
      <c r="E115" s="169"/>
      <c r="F115" s="169"/>
      <c r="G115" s="169"/>
      <c r="H115" s="169"/>
    </row>
    <row r="116" spans="2:8" ht="12.75">
      <c r="B116" s="39"/>
      <c r="C116" s="169"/>
      <c r="D116" s="169"/>
      <c r="E116" s="169"/>
      <c r="F116" s="169"/>
      <c r="G116" s="169"/>
      <c r="H116" s="169"/>
    </row>
    <row r="117" spans="2:8" ht="12.75">
      <c r="B117" s="39"/>
      <c r="C117" s="169"/>
      <c r="D117" s="169"/>
      <c r="E117" s="169"/>
      <c r="F117" s="169"/>
      <c r="G117" s="169"/>
      <c r="H117" s="169"/>
    </row>
    <row r="118" spans="2:8" ht="12.75">
      <c r="B118" s="39"/>
      <c r="C118" s="169"/>
      <c r="D118" s="169"/>
      <c r="E118" s="169"/>
      <c r="F118" s="169"/>
      <c r="G118" s="169"/>
      <c r="H118" s="169"/>
    </row>
    <row r="119" spans="2:8" ht="12.75">
      <c r="B119" s="39"/>
      <c r="C119" s="169"/>
      <c r="D119" s="169"/>
      <c r="E119" s="169"/>
      <c r="F119" s="169"/>
      <c r="G119" s="169"/>
      <c r="H119" s="169"/>
    </row>
    <row r="120" spans="2:8" ht="12.75">
      <c r="B120" s="39"/>
      <c r="C120" s="169"/>
      <c r="D120" s="169"/>
      <c r="E120" s="169"/>
      <c r="F120" s="169"/>
      <c r="G120" s="169"/>
      <c r="H120" s="169"/>
    </row>
    <row r="121" spans="2:8" ht="12.75">
      <c r="B121" s="39"/>
      <c r="C121" s="169"/>
      <c r="D121" s="169"/>
      <c r="E121" s="169"/>
      <c r="F121" s="169"/>
      <c r="G121" s="169"/>
      <c r="H121" s="169"/>
    </row>
    <row r="122" spans="2:8" ht="12.75">
      <c r="B122" s="39"/>
      <c r="C122" s="169"/>
      <c r="D122" s="169"/>
      <c r="E122" s="169"/>
      <c r="F122" s="169"/>
      <c r="G122" s="169"/>
      <c r="H122" s="169"/>
    </row>
    <row r="123" spans="2:8" ht="12.75">
      <c r="B123" s="39"/>
      <c r="C123" s="169"/>
      <c r="D123" s="169"/>
      <c r="E123" s="169"/>
      <c r="F123" s="169"/>
      <c r="G123" s="169"/>
      <c r="H123" s="169"/>
    </row>
    <row r="124" spans="2:8" ht="12.75">
      <c r="B124" s="39"/>
      <c r="C124" s="169"/>
      <c r="D124" s="169"/>
      <c r="E124" s="169"/>
      <c r="F124" s="169"/>
      <c r="G124" s="169"/>
      <c r="H124" s="169"/>
    </row>
    <row r="125" spans="2:8" ht="12.75">
      <c r="B125" s="39"/>
      <c r="C125" s="169"/>
      <c r="D125" s="169"/>
      <c r="E125" s="169"/>
      <c r="F125" s="169"/>
      <c r="G125" s="169"/>
      <c r="H125" s="169"/>
    </row>
    <row r="126" spans="2:8" ht="12.75">
      <c r="B126" s="39"/>
      <c r="C126" s="169"/>
      <c r="D126" s="169"/>
      <c r="E126" s="169"/>
      <c r="F126" s="169"/>
      <c r="G126" s="169"/>
      <c r="H126" s="169"/>
    </row>
    <row r="127" spans="2:8" ht="12.75">
      <c r="B127" s="39"/>
      <c r="C127" s="169"/>
      <c r="D127" s="169"/>
      <c r="E127" s="169"/>
      <c r="F127" s="169"/>
      <c r="G127" s="169"/>
      <c r="H127" s="169"/>
    </row>
    <row r="128" spans="2:8" ht="12.75">
      <c r="B128" s="39"/>
      <c r="C128" s="169"/>
      <c r="D128" s="169"/>
      <c r="E128" s="169"/>
      <c r="F128" s="169"/>
      <c r="G128" s="169"/>
      <c r="H128" s="169"/>
    </row>
    <row r="129" spans="2:8" ht="12.75">
      <c r="B129" s="39"/>
      <c r="C129" s="169"/>
      <c r="D129" s="169"/>
      <c r="E129" s="169"/>
      <c r="F129" s="169"/>
      <c r="G129" s="169"/>
      <c r="H129" s="169"/>
    </row>
    <row r="130" spans="2:8" ht="12.75">
      <c r="B130" s="39"/>
      <c r="C130" s="169"/>
      <c r="D130" s="169"/>
      <c r="E130" s="169"/>
      <c r="F130" s="169"/>
      <c r="G130" s="169"/>
      <c r="H130" s="169"/>
    </row>
    <row r="131" spans="2:8" ht="12.75">
      <c r="B131" s="39"/>
      <c r="C131" s="169"/>
      <c r="D131" s="169"/>
      <c r="E131" s="169"/>
      <c r="F131" s="169"/>
      <c r="G131" s="169"/>
      <c r="H131" s="169"/>
    </row>
    <row r="132" spans="2:8" ht="12.75">
      <c r="B132" s="39"/>
      <c r="C132" s="169"/>
      <c r="D132" s="169"/>
      <c r="E132" s="169"/>
      <c r="F132" s="169"/>
      <c r="G132" s="169"/>
      <c r="H132" s="169"/>
    </row>
    <row r="133" spans="2:8" ht="12.75">
      <c r="B133" s="39"/>
      <c r="C133" s="169"/>
      <c r="D133" s="169"/>
      <c r="E133" s="169"/>
      <c r="F133" s="169"/>
      <c r="G133" s="169"/>
      <c r="H133" s="169"/>
    </row>
    <row r="134" spans="2:8" ht="12.75">
      <c r="B134" s="39"/>
      <c r="C134" s="169"/>
      <c r="D134" s="169"/>
      <c r="E134" s="169"/>
      <c r="F134" s="169"/>
      <c r="G134" s="169"/>
      <c r="H134" s="169"/>
    </row>
    <row r="135" spans="2:8" ht="12.75">
      <c r="B135" s="39"/>
      <c r="C135" s="169"/>
      <c r="D135" s="169"/>
      <c r="E135" s="169"/>
      <c r="F135" s="169"/>
      <c r="G135" s="169"/>
      <c r="H135" s="169"/>
    </row>
    <row r="136" spans="2:8" ht="12.75">
      <c r="B136" s="39"/>
      <c r="C136" s="169"/>
      <c r="D136" s="169"/>
      <c r="E136" s="169"/>
      <c r="F136" s="169"/>
      <c r="G136" s="169"/>
      <c r="H136" s="169"/>
    </row>
    <row r="137" spans="2:8" ht="12.75">
      <c r="B137" s="39"/>
      <c r="C137" s="169"/>
      <c r="D137" s="169"/>
      <c r="E137" s="169"/>
      <c r="F137" s="169"/>
      <c r="G137" s="169"/>
      <c r="H137" s="169"/>
    </row>
    <row r="138" spans="2:8" ht="12.75">
      <c r="B138" s="39"/>
      <c r="C138" s="169"/>
      <c r="D138" s="169"/>
      <c r="E138" s="169"/>
      <c r="F138" s="169"/>
      <c r="G138" s="169"/>
      <c r="H138" s="169"/>
    </row>
    <row r="139" spans="2:8" ht="12.75">
      <c r="B139" s="39"/>
      <c r="C139" s="169"/>
      <c r="D139" s="169"/>
      <c r="E139" s="169"/>
      <c r="F139" s="169"/>
      <c r="G139" s="169"/>
      <c r="H139" s="169"/>
    </row>
    <row r="140" spans="2:8" ht="12.75">
      <c r="B140" s="39"/>
      <c r="C140" s="169"/>
      <c r="D140" s="169"/>
      <c r="E140" s="169"/>
      <c r="F140" s="169"/>
      <c r="G140" s="169"/>
      <c r="H140" s="169"/>
    </row>
    <row r="141" spans="2:8" ht="12.75">
      <c r="B141" s="39"/>
      <c r="C141" s="169"/>
      <c r="D141" s="169"/>
      <c r="E141" s="169"/>
      <c r="F141" s="169"/>
      <c r="G141" s="169"/>
      <c r="H141" s="169"/>
    </row>
    <row r="142" spans="2:8" ht="12.75">
      <c r="B142" s="39"/>
      <c r="C142" s="169"/>
      <c r="D142" s="169"/>
      <c r="E142" s="169"/>
      <c r="F142" s="169"/>
      <c r="G142" s="169"/>
      <c r="H142" s="169"/>
    </row>
    <row r="143" spans="2:8" ht="12.75">
      <c r="B143" s="39"/>
      <c r="C143" s="169"/>
      <c r="D143" s="169"/>
      <c r="E143" s="169"/>
      <c r="F143" s="169"/>
      <c r="G143" s="169"/>
      <c r="H143" s="169"/>
    </row>
    <row r="144" spans="2:8" ht="12.75">
      <c r="B144" s="39"/>
      <c r="C144" s="169"/>
      <c r="D144" s="169"/>
      <c r="E144" s="169"/>
      <c r="F144" s="169"/>
      <c r="G144" s="169"/>
      <c r="H144" s="169"/>
    </row>
    <row r="145" spans="3:8" ht="12.75">
      <c r="C145" s="169"/>
      <c r="D145" s="169"/>
      <c r="E145" s="169"/>
      <c r="F145" s="169"/>
      <c r="G145" s="169"/>
      <c r="H145" s="169"/>
    </row>
    <row r="146" spans="3:8" ht="12.75">
      <c r="C146" s="169"/>
      <c r="D146" s="169"/>
      <c r="E146" s="169"/>
      <c r="F146" s="169"/>
      <c r="G146" s="169"/>
      <c r="H146" s="169"/>
    </row>
    <row r="147" spans="3:8" ht="12.75">
      <c r="C147" s="169"/>
      <c r="D147" s="169"/>
      <c r="E147" s="169"/>
      <c r="F147" s="169"/>
      <c r="G147" s="169"/>
      <c r="H147" s="169"/>
    </row>
    <row r="148" spans="3:8" ht="12.75">
      <c r="C148" s="169"/>
      <c r="D148" s="169"/>
      <c r="E148" s="169"/>
      <c r="F148" s="169"/>
      <c r="G148" s="169"/>
      <c r="H148" s="169"/>
    </row>
    <row r="149" spans="3:8" ht="12.75">
      <c r="C149" s="169"/>
      <c r="D149" s="169"/>
      <c r="E149" s="169"/>
      <c r="F149" s="169"/>
      <c r="G149" s="169"/>
      <c r="H149" s="169"/>
    </row>
    <row r="150" spans="3:8" ht="12.75">
      <c r="C150" s="169"/>
      <c r="D150" s="169"/>
      <c r="E150" s="169"/>
      <c r="F150" s="169"/>
      <c r="G150" s="169"/>
      <c r="H150" s="169"/>
    </row>
    <row r="151" spans="3:8" ht="12.75">
      <c r="C151" s="169"/>
      <c r="D151" s="169"/>
      <c r="E151" s="169"/>
      <c r="F151" s="169"/>
      <c r="G151" s="169"/>
      <c r="H151" s="169"/>
    </row>
    <row r="152" spans="3:8" ht="12.75">
      <c r="C152" s="169"/>
      <c r="D152" s="169"/>
      <c r="E152" s="169"/>
      <c r="F152" s="169"/>
      <c r="G152" s="169"/>
      <c r="H152" s="169"/>
    </row>
    <row r="153" spans="3:8" ht="12.75">
      <c r="C153" s="169"/>
      <c r="D153" s="169"/>
      <c r="E153" s="169"/>
      <c r="F153" s="169"/>
      <c r="G153" s="169"/>
      <c r="H153" s="169"/>
    </row>
    <row r="154" spans="3:8" ht="12.75">
      <c r="C154" s="169"/>
      <c r="D154" s="169"/>
      <c r="E154" s="169"/>
      <c r="F154" s="169"/>
      <c r="G154" s="169"/>
      <c r="H154" s="169"/>
    </row>
    <row r="155" spans="3:8" ht="12.75">
      <c r="C155" s="169"/>
      <c r="D155" s="169"/>
      <c r="E155" s="169"/>
      <c r="F155" s="169"/>
      <c r="G155" s="169"/>
      <c r="H155" s="169"/>
    </row>
    <row r="156" spans="3:8" ht="12.75">
      <c r="C156" s="169"/>
      <c r="D156" s="169"/>
      <c r="E156" s="169"/>
      <c r="F156" s="169"/>
      <c r="G156" s="169"/>
      <c r="H156" s="169"/>
    </row>
    <row r="157" spans="3:8" ht="12.75">
      <c r="C157" s="169"/>
      <c r="D157" s="169"/>
      <c r="E157" s="169"/>
      <c r="F157" s="169"/>
      <c r="G157" s="169"/>
      <c r="H157" s="169"/>
    </row>
    <row r="158" spans="3:8" ht="12.75">
      <c r="C158" s="169"/>
      <c r="D158" s="169"/>
      <c r="E158" s="169"/>
      <c r="F158" s="169"/>
      <c r="G158" s="169"/>
      <c r="H158" s="169"/>
    </row>
    <row r="159" spans="3:8" ht="12.75">
      <c r="C159" s="169"/>
      <c r="D159" s="169"/>
      <c r="E159" s="169"/>
      <c r="F159" s="169"/>
      <c r="G159" s="169"/>
      <c r="H159" s="169"/>
    </row>
    <row r="160" spans="3:8" ht="12.75">
      <c r="C160" s="169"/>
      <c r="D160" s="169"/>
      <c r="E160" s="169"/>
      <c r="F160" s="169"/>
      <c r="G160" s="169"/>
      <c r="H160" s="169"/>
    </row>
    <row r="161" spans="3:8" ht="12.75">
      <c r="C161" s="169"/>
      <c r="D161" s="169"/>
      <c r="E161" s="169"/>
      <c r="F161" s="169"/>
      <c r="G161" s="169"/>
      <c r="H161" s="169"/>
    </row>
    <row r="162" spans="3:8" ht="12.75">
      <c r="C162" s="169"/>
      <c r="D162" s="169"/>
      <c r="E162" s="169"/>
      <c r="F162" s="169"/>
      <c r="G162" s="169"/>
      <c r="H162" s="169"/>
    </row>
    <row r="163" spans="3:8" ht="12.75">
      <c r="C163" s="169"/>
      <c r="D163" s="169"/>
      <c r="E163" s="169"/>
      <c r="F163" s="169"/>
      <c r="G163" s="169"/>
      <c r="H163" s="169"/>
    </row>
    <row r="164" spans="3:8" ht="12.75">
      <c r="C164" s="169"/>
      <c r="D164" s="169"/>
      <c r="E164" s="169"/>
      <c r="F164" s="169"/>
      <c r="G164" s="169"/>
      <c r="H164" s="169"/>
    </row>
    <row r="165" spans="3:8" ht="12.75">
      <c r="C165" s="169"/>
      <c r="D165" s="169"/>
      <c r="E165" s="169"/>
      <c r="F165" s="169"/>
      <c r="G165" s="169"/>
      <c r="H165" s="169"/>
    </row>
    <row r="166" spans="3:8" ht="12.75">
      <c r="C166" s="169"/>
      <c r="D166" s="169"/>
      <c r="E166" s="169"/>
      <c r="F166" s="169"/>
      <c r="G166" s="169"/>
      <c r="H166" s="169"/>
    </row>
    <row r="167" spans="3:8" ht="12.75">
      <c r="C167" s="169"/>
      <c r="D167" s="169"/>
      <c r="E167" s="169"/>
      <c r="F167" s="169"/>
      <c r="G167" s="169"/>
      <c r="H167" s="169"/>
    </row>
    <row r="168" spans="3:8" ht="12.75">
      <c r="C168" s="169"/>
      <c r="D168" s="169"/>
      <c r="E168" s="169"/>
      <c r="F168" s="169"/>
      <c r="G168" s="169"/>
      <c r="H168" s="169"/>
    </row>
    <row r="169" spans="3:8" ht="12.75">
      <c r="C169" s="169"/>
      <c r="D169" s="169"/>
      <c r="E169" s="169"/>
      <c r="F169" s="169"/>
      <c r="G169" s="169"/>
      <c r="H169" s="169"/>
    </row>
    <row r="170" spans="3:8" ht="12.75">
      <c r="C170" s="169"/>
      <c r="D170" s="169"/>
      <c r="E170" s="169"/>
      <c r="F170" s="169"/>
      <c r="G170" s="169"/>
      <c r="H170" s="169"/>
    </row>
    <row r="171" spans="3:8" ht="12.75">
      <c r="C171" s="169"/>
      <c r="D171" s="169"/>
      <c r="E171" s="169"/>
      <c r="F171" s="169"/>
      <c r="G171" s="169"/>
      <c r="H171" s="169"/>
    </row>
    <row r="172" spans="3:8" ht="12.75">
      <c r="C172" s="169"/>
      <c r="D172" s="169"/>
      <c r="E172" s="169"/>
      <c r="F172" s="169"/>
      <c r="G172" s="169"/>
      <c r="H172" s="169"/>
    </row>
    <row r="173" spans="3:8" ht="12.75">
      <c r="C173" s="169"/>
      <c r="D173" s="169"/>
      <c r="E173" s="169"/>
      <c r="F173" s="169"/>
      <c r="G173" s="169"/>
      <c r="H173" s="169"/>
    </row>
    <row r="174" spans="3:8" ht="12.75">
      <c r="C174" s="169"/>
      <c r="D174" s="169"/>
      <c r="E174" s="169"/>
      <c r="F174" s="169"/>
      <c r="G174" s="169"/>
      <c r="H174" s="169"/>
    </row>
    <row r="175" spans="3:8" ht="12.75">
      <c r="C175" s="169"/>
      <c r="D175" s="169"/>
      <c r="E175" s="169"/>
      <c r="F175" s="169"/>
      <c r="G175" s="169"/>
      <c r="H175" s="169"/>
    </row>
    <row r="176" spans="3:8" ht="12.75">
      <c r="C176" s="169"/>
      <c r="D176" s="169"/>
      <c r="E176" s="169"/>
      <c r="F176" s="169"/>
      <c r="G176" s="169"/>
      <c r="H176" s="169"/>
    </row>
    <row r="177" spans="3:8" ht="12.75">
      <c r="C177" s="169"/>
      <c r="D177" s="169"/>
      <c r="E177" s="169"/>
      <c r="F177" s="169"/>
      <c r="G177" s="169"/>
      <c r="H177" s="169"/>
    </row>
    <row r="178" spans="3:8" ht="12.75">
      <c r="C178" s="169"/>
      <c r="D178" s="169"/>
      <c r="E178" s="169"/>
      <c r="F178" s="169"/>
      <c r="G178" s="169"/>
      <c r="H178" s="169"/>
    </row>
    <row r="179" spans="3:8" ht="12.75">
      <c r="C179" s="169"/>
      <c r="D179" s="169"/>
      <c r="E179" s="169"/>
      <c r="F179" s="169"/>
      <c r="G179" s="169"/>
      <c r="H179" s="169"/>
    </row>
    <row r="180" spans="3:8" ht="12.75">
      <c r="C180" s="169"/>
      <c r="D180" s="169"/>
      <c r="E180" s="169"/>
      <c r="F180" s="169"/>
      <c r="G180" s="169"/>
      <c r="H180" s="169"/>
    </row>
    <row r="181" spans="3:8" ht="12.75">
      <c r="C181" s="169"/>
      <c r="D181" s="169"/>
      <c r="E181" s="169"/>
      <c r="F181" s="169"/>
      <c r="G181" s="169"/>
      <c r="H181" s="169"/>
    </row>
    <row r="182" spans="3:8" ht="12.75">
      <c r="C182" s="169"/>
      <c r="D182" s="169"/>
      <c r="E182" s="169"/>
      <c r="F182" s="169"/>
      <c r="G182" s="169"/>
      <c r="H182" s="169"/>
    </row>
    <row r="183" spans="3:8" ht="12.75">
      <c r="C183" s="169"/>
      <c r="D183" s="169"/>
      <c r="E183" s="169"/>
      <c r="F183" s="169"/>
      <c r="G183" s="169"/>
      <c r="H183" s="169"/>
    </row>
    <row r="184" spans="3:8" ht="12.75">
      <c r="C184" s="169"/>
      <c r="D184" s="169"/>
      <c r="E184" s="169"/>
      <c r="F184" s="169"/>
      <c r="G184" s="169"/>
      <c r="H184" s="169"/>
    </row>
    <row r="185" spans="3:8" ht="12.75">
      <c r="C185" s="169"/>
      <c r="D185" s="169"/>
      <c r="E185" s="169"/>
      <c r="F185" s="169"/>
      <c r="G185" s="169"/>
      <c r="H185" s="169"/>
    </row>
    <row r="186" spans="3:8" ht="12.75">
      <c r="C186" s="169"/>
      <c r="D186" s="169"/>
      <c r="E186" s="169"/>
      <c r="F186" s="169"/>
      <c r="G186" s="169"/>
      <c r="H186" s="169"/>
    </row>
    <row r="187" spans="3:8" ht="12.75">
      <c r="C187" s="169"/>
      <c r="D187" s="169"/>
      <c r="E187" s="169"/>
      <c r="F187" s="169"/>
      <c r="G187" s="169"/>
      <c r="H187" s="169"/>
    </row>
    <row r="188" spans="3:8" ht="12.75">
      <c r="C188" s="169"/>
      <c r="D188" s="169"/>
      <c r="E188" s="169"/>
      <c r="F188" s="169"/>
      <c r="G188" s="169"/>
      <c r="H188" s="169"/>
    </row>
    <row r="189" spans="3:8" ht="12.75">
      <c r="C189" s="169"/>
      <c r="D189" s="169"/>
      <c r="E189" s="169"/>
      <c r="F189" s="169"/>
      <c r="G189" s="169"/>
      <c r="H189" s="169"/>
    </row>
    <row r="190" spans="3:8" ht="12.75">
      <c r="C190" s="169"/>
      <c r="D190" s="169"/>
      <c r="E190" s="169"/>
      <c r="F190" s="169"/>
      <c r="G190" s="169"/>
      <c r="H190" s="169"/>
    </row>
    <row r="191" spans="3:8" ht="12.75">
      <c r="C191" s="169"/>
      <c r="D191" s="169"/>
      <c r="E191" s="169"/>
      <c r="F191" s="169"/>
      <c r="G191" s="169"/>
      <c r="H191" s="169"/>
    </row>
    <row r="192" spans="3:8" ht="12.75">
      <c r="C192" s="169"/>
      <c r="D192" s="169"/>
      <c r="E192" s="169"/>
      <c r="F192" s="169"/>
      <c r="G192" s="169"/>
      <c r="H192" s="169"/>
    </row>
    <row r="193" spans="3:8" ht="12.75">
      <c r="C193" s="169"/>
      <c r="D193" s="169"/>
      <c r="E193" s="169"/>
      <c r="F193" s="169"/>
      <c r="G193" s="169"/>
      <c r="H193" s="169"/>
    </row>
    <row r="194" spans="3:8" ht="12.75">
      <c r="C194" s="169"/>
      <c r="D194" s="169"/>
      <c r="E194" s="169"/>
      <c r="F194" s="169"/>
      <c r="G194" s="169"/>
      <c r="H194" s="169"/>
    </row>
    <row r="195" spans="3:8" ht="12.75">
      <c r="C195" s="169"/>
      <c r="D195" s="169"/>
      <c r="E195" s="169"/>
      <c r="F195" s="169"/>
      <c r="G195" s="169"/>
      <c r="H195" s="169"/>
    </row>
    <row r="196" spans="3:8" ht="12.75">
      <c r="C196" s="169"/>
      <c r="D196" s="169"/>
      <c r="E196" s="169"/>
      <c r="F196" s="169"/>
      <c r="G196" s="169"/>
      <c r="H196" s="169"/>
    </row>
    <row r="197" spans="3:8" ht="12.75">
      <c r="C197" s="169"/>
      <c r="D197" s="169"/>
      <c r="E197" s="169"/>
      <c r="F197" s="169"/>
      <c r="G197" s="169"/>
      <c r="H197" s="169"/>
    </row>
    <row r="198" spans="3:8" ht="12.75">
      <c r="C198" s="169"/>
      <c r="D198" s="169"/>
      <c r="E198" s="169"/>
      <c r="F198" s="169"/>
      <c r="G198" s="169"/>
      <c r="H198" s="169"/>
    </row>
    <row r="199" spans="3:8" ht="12.75">
      <c r="C199" s="169"/>
      <c r="D199" s="169"/>
      <c r="E199" s="169"/>
      <c r="F199" s="169"/>
      <c r="G199" s="169"/>
      <c r="H199" s="169"/>
    </row>
    <row r="200" spans="3:8" ht="12.75">
      <c r="C200" s="169"/>
      <c r="D200" s="169"/>
      <c r="E200" s="169"/>
      <c r="F200" s="169"/>
      <c r="G200" s="169"/>
      <c r="H200" s="169"/>
    </row>
    <row r="201" spans="3:8" ht="12.75">
      <c r="C201" s="169"/>
      <c r="D201" s="169"/>
      <c r="E201" s="169"/>
      <c r="F201" s="169"/>
      <c r="G201" s="169"/>
      <c r="H201" s="169"/>
    </row>
    <row r="202" spans="3:8" ht="12.75">
      <c r="C202" s="169"/>
      <c r="D202" s="169"/>
      <c r="E202" s="169"/>
      <c r="F202" s="169"/>
      <c r="G202" s="169"/>
      <c r="H202" s="169"/>
    </row>
    <row r="203" spans="3:8" ht="12.75">
      <c r="C203" s="169"/>
      <c r="D203" s="169"/>
      <c r="E203" s="169"/>
      <c r="F203" s="169"/>
      <c r="G203" s="169"/>
      <c r="H203" s="169"/>
    </row>
    <row r="204" spans="3:8" ht="12.75">
      <c r="C204" s="169"/>
      <c r="D204" s="169"/>
      <c r="E204" s="169"/>
      <c r="F204" s="169"/>
      <c r="G204" s="169"/>
      <c r="H204" s="169"/>
    </row>
    <row r="205" spans="3:8" ht="12.75">
      <c r="C205" s="169"/>
      <c r="D205" s="169"/>
      <c r="E205" s="169"/>
      <c r="F205" s="169"/>
      <c r="G205" s="169"/>
      <c r="H205" s="169"/>
    </row>
    <row r="206" spans="3:8" ht="12.75">
      <c r="C206" s="169"/>
      <c r="D206" s="169"/>
      <c r="E206" s="169"/>
      <c r="F206" s="169"/>
      <c r="G206" s="169"/>
      <c r="H206" s="169"/>
    </row>
    <row r="207" spans="3:8" ht="12.75">
      <c r="C207" s="169"/>
      <c r="D207" s="169"/>
      <c r="E207" s="169"/>
      <c r="F207" s="169"/>
      <c r="G207" s="169"/>
      <c r="H207" s="169"/>
    </row>
    <row r="208" spans="3:8" ht="12.75">
      <c r="C208" s="169"/>
      <c r="D208" s="169"/>
      <c r="E208" s="169"/>
      <c r="F208" s="169"/>
      <c r="G208" s="169"/>
      <c r="H208" s="169"/>
    </row>
    <row r="209" spans="3:8" ht="12.75">
      <c r="C209" s="169"/>
      <c r="D209" s="169"/>
      <c r="E209" s="169"/>
      <c r="F209" s="169"/>
      <c r="G209" s="169"/>
      <c r="H209" s="169"/>
    </row>
  </sheetData>
  <mergeCells count="15">
    <mergeCell ref="A5:H5"/>
    <mergeCell ref="A7:A8"/>
    <mergeCell ref="B7:B8"/>
    <mergeCell ref="C7:C8"/>
    <mergeCell ref="D7:H7"/>
    <mergeCell ref="A9:H9"/>
    <mergeCell ref="A27:H27"/>
    <mergeCell ref="A28:A29"/>
    <mergeCell ref="A10:A12"/>
    <mergeCell ref="A44:A46"/>
    <mergeCell ref="A43:H43"/>
    <mergeCell ref="A20:A24"/>
    <mergeCell ref="A14:A18"/>
    <mergeCell ref="A34:H34"/>
    <mergeCell ref="A35:A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1" sqref="C1"/>
    </sheetView>
  </sheetViews>
  <sheetFormatPr defaultColWidth="9.140625" defaultRowHeight="19.5" customHeight="1"/>
  <cols>
    <col min="1" max="1" width="17.8515625" style="17" customWidth="1"/>
    <col min="2" max="2" width="16.28125" style="17" customWidth="1"/>
    <col min="3" max="3" width="44.140625" style="17" customWidth="1"/>
    <col min="4" max="4" width="5.421875" style="17" customWidth="1"/>
    <col min="5" max="5" width="9.140625" style="17" customWidth="1"/>
    <col min="6" max="6" width="13.00390625" style="17" customWidth="1"/>
    <col min="7" max="7" width="13.57421875" style="17" customWidth="1"/>
    <col min="8" max="8" width="12.7109375" style="17" customWidth="1"/>
    <col min="9" max="9" width="13.8515625" style="17" customWidth="1"/>
    <col min="10" max="16384" width="9.140625" style="17" customWidth="1"/>
  </cols>
  <sheetData>
    <row r="1" spans="4:9" ht="37.5" customHeight="1">
      <c r="D1" s="871" t="s">
        <v>265</v>
      </c>
      <c r="E1" s="872"/>
      <c r="F1" s="872"/>
      <c r="G1" s="872"/>
      <c r="H1" s="872"/>
      <c r="I1" s="873"/>
    </row>
    <row r="2" spans="1:9" ht="19.5" customHeight="1">
      <c r="A2" s="874" t="s">
        <v>867</v>
      </c>
      <c r="B2" s="875"/>
      <c r="C2" s="875"/>
      <c r="D2" s="875"/>
      <c r="E2" s="875"/>
      <c r="F2" s="875"/>
      <c r="G2" s="875"/>
      <c r="H2" s="875"/>
      <c r="I2" s="876"/>
    </row>
    <row r="3" ht="19.5" customHeight="1" thickBot="1"/>
    <row r="4" spans="1:10" ht="54.75" customHeight="1" thickBot="1" thickTop="1">
      <c r="A4" s="276" t="s">
        <v>868</v>
      </c>
      <c r="B4" s="337" t="s">
        <v>869</v>
      </c>
      <c r="C4" s="277" t="s">
        <v>870</v>
      </c>
      <c r="D4" s="277" t="s">
        <v>470</v>
      </c>
      <c r="E4" s="277" t="s">
        <v>471</v>
      </c>
      <c r="F4" s="278" t="s">
        <v>871</v>
      </c>
      <c r="G4" s="278" t="s">
        <v>872</v>
      </c>
      <c r="H4" s="278" t="s">
        <v>873</v>
      </c>
      <c r="I4" s="279" t="s">
        <v>874</v>
      </c>
      <c r="J4" s="280"/>
    </row>
    <row r="5" spans="1:10" ht="19.5" customHeight="1" thickTop="1">
      <c r="A5" s="877" t="s">
        <v>875</v>
      </c>
      <c r="B5" s="880">
        <f>2500+1500+6000+4000+7000+1500+525.05</f>
        <v>23025.05</v>
      </c>
      <c r="C5" s="281" t="s">
        <v>876</v>
      </c>
      <c r="D5" s="282" t="s">
        <v>490</v>
      </c>
      <c r="E5" s="282" t="s">
        <v>877</v>
      </c>
      <c r="F5" s="282" t="s">
        <v>688</v>
      </c>
      <c r="G5" s="283"/>
      <c r="H5" s="284">
        <v>2500</v>
      </c>
      <c r="I5" s="883">
        <f>SUM(H5:H11)</f>
        <v>23025.05</v>
      </c>
      <c r="J5" s="280"/>
    </row>
    <row r="6" spans="1:10" ht="29.25" customHeight="1">
      <c r="A6" s="878"/>
      <c r="B6" s="881"/>
      <c r="C6" s="285" t="s">
        <v>878</v>
      </c>
      <c r="D6" s="286" t="s">
        <v>492</v>
      </c>
      <c r="E6" s="286" t="s">
        <v>493</v>
      </c>
      <c r="F6" s="286" t="s">
        <v>689</v>
      </c>
      <c r="G6" s="287"/>
      <c r="H6" s="288">
        <v>1500</v>
      </c>
      <c r="I6" s="884"/>
      <c r="J6" s="280"/>
    </row>
    <row r="7" spans="1:10" ht="19.5" customHeight="1">
      <c r="A7" s="878"/>
      <c r="B7" s="881"/>
      <c r="C7" s="285" t="s">
        <v>879</v>
      </c>
      <c r="D7" s="286" t="s">
        <v>478</v>
      </c>
      <c r="E7" s="286" t="s">
        <v>479</v>
      </c>
      <c r="F7" s="286" t="s">
        <v>688</v>
      </c>
      <c r="G7" s="287"/>
      <c r="H7" s="288">
        <v>6000</v>
      </c>
      <c r="I7" s="884"/>
      <c r="J7" s="280"/>
    </row>
    <row r="8" spans="1:10" ht="19.5" customHeight="1">
      <c r="A8" s="878"/>
      <c r="B8" s="881"/>
      <c r="C8" s="285" t="s">
        <v>880</v>
      </c>
      <c r="D8" s="286" t="s">
        <v>492</v>
      </c>
      <c r="E8" s="286" t="s">
        <v>493</v>
      </c>
      <c r="F8" s="286" t="s">
        <v>688</v>
      </c>
      <c r="G8" s="287"/>
      <c r="H8" s="288">
        <v>4000</v>
      </c>
      <c r="I8" s="884"/>
      <c r="J8" s="280"/>
    </row>
    <row r="9" spans="1:10" ht="26.25" customHeight="1">
      <c r="A9" s="878"/>
      <c r="B9" s="881"/>
      <c r="C9" s="285" t="s">
        <v>881</v>
      </c>
      <c r="D9" s="286" t="s">
        <v>490</v>
      </c>
      <c r="E9" s="286" t="s">
        <v>877</v>
      </c>
      <c r="F9" s="286" t="s">
        <v>689</v>
      </c>
      <c r="G9" s="286"/>
      <c r="H9" s="288">
        <v>7000</v>
      </c>
      <c r="I9" s="884"/>
      <c r="J9" s="280"/>
    </row>
    <row r="10" spans="1:10" ht="19.5" customHeight="1">
      <c r="A10" s="878"/>
      <c r="B10" s="881"/>
      <c r="C10" s="285" t="s">
        <v>882</v>
      </c>
      <c r="D10" s="286" t="s">
        <v>492</v>
      </c>
      <c r="E10" s="286" t="s">
        <v>493</v>
      </c>
      <c r="F10" s="286" t="s">
        <v>689</v>
      </c>
      <c r="G10" s="287"/>
      <c r="H10" s="288">
        <v>1500</v>
      </c>
      <c r="I10" s="884"/>
      <c r="J10" s="280"/>
    </row>
    <row r="11" spans="1:10" ht="19.5" customHeight="1" thickBot="1">
      <c r="A11" s="879"/>
      <c r="B11" s="882"/>
      <c r="C11" s="289" t="s">
        <v>883</v>
      </c>
      <c r="D11" s="290" t="s">
        <v>478</v>
      </c>
      <c r="E11" s="290" t="s">
        <v>479</v>
      </c>
      <c r="F11" s="290" t="s">
        <v>692</v>
      </c>
      <c r="G11" s="291"/>
      <c r="H11" s="292">
        <v>525.05</v>
      </c>
      <c r="I11" s="885"/>
      <c r="J11" s="280"/>
    </row>
    <row r="12" spans="1:10" ht="19.5" customHeight="1">
      <c r="A12" s="886" t="s">
        <v>885</v>
      </c>
      <c r="B12" s="888">
        <f>7000+1200+2546.57</f>
        <v>10746.57</v>
      </c>
      <c r="C12" s="294" t="s">
        <v>886</v>
      </c>
      <c r="D12" s="295" t="s">
        <v>490</v>
      </c>
      <c r="E12" s="295" t="s">
        <v>877</v>
      </c>
      <c r="F12" s="296"/>
      <c r="G12" s="297" t="s">
        <v>476</v>
      </c>
      <c r="H12" s="298">
        <v>7000</v>
      </c>
      <c r="I12" s="890">
        <f>H12+H13</f>
        <v>10746.57</v>
      </c>
      <c r="J12" s="280"/>
    </row>
    <row r="13" spans="1:10" ht="19.5" customHeight="1" thickBot="1">
      <c r="A13" s="887"/>
      <c r="B13" s="889"/>
      <c r="C13" s="301" t="s">
        <v>887</v>
      </c>
      <c r="D13" s="286" t="s">
        <v>490</v>
      </c>
      <c r="E13" s="286" t="s">
        <v>877</v>
      </c>
      <c r="F13" s="242" t="s">
        <v>688</v>
      </c>
      <c r="G13" s="302"/>
      <c r="H13" s="303">
        <f>1200+2546.57</f>
        <v>3746.57</v>
      </c>
      <c r="I13" s="891"/>
      <c r="J13" s="280"/>
    </row>
    <row r="14" spans="1:10" ht="25.5" customHeight="1">
      <c r="A14" s="892" t="s">
        <v>888</v>
      </c>
      <c r="B14" s="893">
        <f>11626.24+3600</f>
        <v>15226.24</v>
      </c>
      <c r="C14" s="294" t="s">
        <v>889</v>
      </c>
      <c r="D14" s="297" t="s">
        <v>492</v>
      </c>
      <c r="E14" s="297" t="s">
        <v>493</v>
      </c>
      <c r="F14" s="296"/>
      <c r="G14" s="297" t="s">
        <v>476</v>
      </c>
      <c r="H14" s="298">
        <v>11626.24</v>
      </c>
      <c r="I14" s="894">
        <f>SUM(H14:H15)</f>
        <v>15226.24</v>
      </c>
      <c r="J14" s="280"/>
    </row>
    <row r="15" spans="1:10" ht="19.5" customHeight="1" thickBot="1">
      <c r="A15" s="879"/>
      <c r="B15" s="882"/>
      <c r="C15" s="289" t="s">
        <v>890</v>
      </c>
      <c r="D15" s="290" t="s">
        <v>478</v>
      </c>
      <c r="E15" s="290" t="s">
        <v>479</v>
      </c>
      <c r="F15" s="290" t="s">
        <v>688</v>
      </c>
      <c r="G15" s="291"/>
      <c r="H15" s="292">
        <v>3600</v>
      </c>
      <c r="I15" s="895"/>
      <c r="J15" s="280"/>
    </row>
    <row r="16" spans="1:10" ht="24.75" customHeight="1" thickBot="1">
      <c r="A16" s="299" t="s">
        <v>891</v>
      </c>
      <c r="B16" s="305">
        <f>8727.24</f>
        <v>8727.24</v>
      </c>
      <c r="C16" s="306" t="s">
        <v>892</v>
      </c>
      <c r="D16" s="241" t="s">
        <v>490</v>
      </c>
      <c r="E16" s="241" t="s">
        <v>877</v>
      </c>
      <c r="F16" s="241" t="s">
        <v>692</v>
      </c>
      <c r="G16" s="307"/>
      <c r="H16" s="300">
        <v>8727.24</v>
      </c>
      <c r="I16" s="304">
        <f>H16</f>
        <v>8727.24</v>
      </c>
      <c r="J16" s="280"/>
    </row>
    <row r="17" spans="1:10" ht="19.5" customHeight="1">
      <c r="A17" s="892" t="s">
        <v>893</v>
      </c>
      <c r="B17" s="893">
        <f>8990+201.45</f>
        <v>9191.45</v>
      </c>
      <c r="C17" s="294" t="s">
        <v>894</v>
      </c>
      <c r="D17" s="297" t="s">
        <v>490</v>
      </c>
      <c r="E17" s="297" t="s">
        <v>877</v>
      </c>
      <c r="F17" s="297" t="s">
        <v>692</v>
      </c>
      <c r="G17" s="296"/>
      <c r="H17" s="298">
        <v>8990</v>
      </c>
      <c r="I17" s="894">
        <f>SUM(H17:H18)</f>
        <v>9191.45</v>
      </c>
      <c r="J17" s="280"/>
    </row>
    <row r="18" spans="1:10" ht="19.5" customHeight="1" thickBot="1">
      <c r="A18" s="879"/>
      <c r="B18" s="882"/>
      <c r="C18" s="289" t="s">
        <v>895</v>
      </c>
      <c r="D18" s="290" t="s">
        <v>490</v>
      </c>
      <c r="E18" s="290" t="s">
        <v>877</v>
      </c>
      <c r="F18" s="290" t="s">
        <v>688</v>
      </c>
      <c r="G18" s="291"/>
      <c r="H18" s="292">
        <v>201.45</v>
      </c>
      <c r="I18" s="895"/>
      <c r="J18" s="280"/>
    </row>
    <row r="19" spans="1:10" ht="27" customHeight="1">
      <c r="A19" s="886" t="s">
        <v>896</v>
      </c>
      <c r="B19" s="888">
        <v>21818.09</v>
      </c>
      <c r="C19" s="294" t="s">
        <v>897</v>
      </c>
      <c r="D19" s="297" t="s">
        <v>490</v>
      </c>
      <c r="E19" s="297" t="s">
        <v>877</v>
      </c>
      <c r="F19" s="296"/>
      <c r="G19" s="297" t="s">
        <v>476</v>
      </c>
      <c r="H19" s="298">
        <f>6500+1500</f>
        <v>8000</v>
      </c>
      <c r="I19" s="896">
        <f>SUM(H19:H23)</f>
        <v>21800</v>
      </c>
      <c r="J19" s="280"/>
    </row>
    <row r="20" spans="1:10" ht="19.5" customHeight="1">
      <c r="A20" s="887"/>
      <c r="B20" s="889"/>
      <c r="C20" s="285" t="s">
        <v>898</v>
      </c>
      <c r="D20" s="286" t="s">
        <v>490</v>
      </c>
      <c r="E20" s="286" t="s">
        <v>877</v>
      </c>
      <c r="F20" s="286" t="s">
        <v>689</v>
      </c>
      <c r="G20" s="287"/>
      <c r="H20" s="288">
        <v>3500</v>
      </c>
      <c r="I20" s="897"/>
      <c r="J20" s="280"/>
    </row>
    <row r="21" spans="1:10" ht="19.5" customHeight="1">
      <c r="A21" s="887"/>
      <c r="B21" s="889"/>
      <c r="C21" s="285" t="s">
        <v>899</v>
      </c>
      <c r="D21" s="286" t="s">
        <v>478</v>
      </c>
      <c r="E21" s="286" t="s">
        <v>479</v>
      </c>
      <c r="F21" s="286" t="s">
        <v>688</v>
      </c>
      <c r="G21" s="287"/>
      <c r="H21" s="288">
        <v>1200</v>
      </c>
      <c r="I21" s="897"/>
      <c r="J21" s="280"/>
    </row>
    <row r="22" spans="1:10" ht="26.25" customHeight="1">
      <c r="A22" s="887"/>
      <c r="B22" s="889"/>
      <c r="C22" s="285" t="s">
        <v>900</v>
      </c>
      <c r="D22" s="286" t="s">
        <v>492</v>
      </c>
      <c r="E22" s="286" t="s">
        <v>493</v>
      </c>
      <c r="F22" s="286" t="s">
        <v>689</v>
      </c>
      <c r="G22" s="287"/>
      <c r="H22" s="288">
        <v>3000</v>
      </c>
      <c r="I22" s="897"/>
      <c r="J22" s="280"/>
    </row>
    <row r="23" spans="1:10" ht="19.5" customHeight="1" thickBot="1">
      <c r="A23" s="887"/>
      <c r="B23" s="889"/>
      <c r="C23" s="315" t="s">
        <v>901</v>
      </c>
      <c r="D23" s="240" t="s">
        <v>492</v>
      </c>
      <c r="E23" s="240" t="s">
        <v>493</v>
      </c>
      <c r="F23" s="316"/>
      <c r="G23" s="240" t="s">
        <v>477</v>
      </c>
      <c r="H23" s="317">
        <v>6100</v>
      </c>
      <c r="I23" s="897"/>
      <c r="J23" s="280"/>
    </row>
    <row r="24" spans="1:10" ht="19.5" customHeight="1" thickBot="1">
      <c r="A24" s="338" t="s">
        <v>902</v>
      </c>
      <c r="B24" s="339">
        <v>8773.66</v>
      </c>
      <c r="C24" s="340" t="s">
        <v>903</v>
      </c>
      <c r="D24" s="341" t="s">
        <v>490</v>
      </c>
      <c r="E24" s="341" t="s">
        <v>877</v>
      </c>
      <c r="F24" s="342" t="s">
        <v>692</v>
      </c>
      <c r="G24" s="343"/>
      <c r="H24" s="344">
        <v>8773.66</v>
      </c>
      <c r="I24" s="345">
        <f>H24</f>
        <v>8773.66</v>
      </c>
      <c r="J24" s="280"/>
    </row>
    <row r="25" spans="1:10" ht="19.5" customHeight="1" thickTop="1">
      <c r="A25" s="898" t="s">
        <v>904</v>
      </c>
      <c r="B25" s="899">
        <f>1200+1800+7630.52</f>
        <v>10630.52</v>
      </c>
      <c r="C25" s="281" t="s">
        <v>887</v>
      </c>
      <c r="D25" s="282" t="s">
        <v>490</v>
      </c>
      <c r="E25" s="282" t="s">
        <v>877</v>
      </c>
      <c r="F25" s="282" t="s">
        <v>688</v>
      </c>
      <c r="G25" s="283"/>
      <c r="H25" s="284">
        <f>1200+1800</f>
        <v>3000</v>
      </c>
      <c r="I25" s="900">
        <f>SUM(H25:H26)</f>
        <v>10630.52</v>
      </c>
      <c r="J25" s="280"/>
    </row>
    <row r="26" spans="1:10" ht="21" customHeight="1" thickBot="1">
      <c r="A26" s="879"/>
      <c r="B26" s="882"/>
      <c r="C26" s="289" t="s">
        <v>905</v>
      </c>
      <c r="D26" s="290" t="s">
        <v>490</v>
      </c>
      <c r="E26" s="290" t="s">
        <v>877</v>
      </c>
      <c r="F26" s="291"/>
      <c r="G26" s="290" t="s">
        <v>476</v>
      </c>
      <c r="H26" s="292">
        <v>7630.52</v>
      </c>
      <c r="I26" s="901"/>
      <c r="J26" s="280"/>
    </row>
    <row r="27" spans="1:10" ht="19.5" customHeight="1">
      <c r="A27" s="892" t="s">
        <v>906</v>
      </c>
      <c r="B27" s="893">
        <f>1000+8098.61</f>
        <v>9098.61</v>
      </c>
      <c r="C27" s="294" t="s">
        <v>907</v>
      </c>
      <c r="D27" s="297" t="s">
        <v>489</v>
      </c>
      <c r="E27" s="297" t="s">
        <v>701</v>
      </c>
      <c r="F27" s="312"/>
      <c r="G27" s="297" t="s">
        <v>477</v>
      </c>
      <c r="H27" s="298">
        <v>1000</v>
      </c>
      <c r="I27" s="902">
        <f>SUM(H27:H28)</f>
        <v>9098.61</v>
      </c>
      <c r="J27" s="280"/>
    </row>
    <row r="28" spans="1:10" ht="30" customHeight="1" thickBot="1">
      <c r="A28" s="879"/>
      <c r="B28" s="882"/>
      <c r="C28" s="289" t="s">
        <v>908</v>
      </c>
      <c r="D28" s="290" t="s">
        <v>490</v>
      </c>
      <c r="E28" s="290" t="s">
        <v>877</v>
      </c>
      <c r="F28" s="290" t="s">
        <v>692</v>
      </c>
      <c r="G28" s="291"/>
      <c r="H28" s="292">
        <v>8098.61</v>
      </c>
      <c r="I28" s="901"/>
      <c r="J28" s="280"/>
    </row>
    <row r="29" spans="1:10" ht="19.5" customHeight="1">
      <c r="A29" s="886" t="s">
        <v>909</v>
      </c>
      <c r="B29" s="888">
        <f>4000+300+562.62+2000+1000+3000</f>
        <v>10862.619999999999</v>
      </c>
      <c r="C29" s="313" t="s">
        <v>910</v>
      </c>
      <c r="D29" s="295" t="s">
        <v>490</v>
      </c>
      <c r="E29" s="295" t="s">
        <v>877</v>
      </c>
      <c r="F29" s="295" t="s">
        <v>692</v>
      </c>
      <c r="G29" s="314"/>
      <c r="H29" s="293">
        <v>4000</v>
      </c>
      <c r="I29" s="890">
        <f>SUM(H29:H33)</f>
        <v>10862.619999999999</v>
      </c>
      <c r="J29" s="280"/>
    </row>
    <row r="30" spans="1:10" ht="29.25" customHeight="1">
      <c r="A30" s="887"/>
      <c r="B30" s="889"/>
      <c r="C30" s="315" t="s">
        <v>911</v>
      </c>
      <c r="D30" s="240" t="s">
        <v>490</v>
      </c>
      <c r="E30" s="240" t="s">
        <v>877</v>
      </c>
      <c r="F30" s="240" t="s">
        <v>692</v>
      </c>
      <c r="G30" s="316"/>
      <c r="H30" s="317">
        <v>300</v>
      </c>
      <c r="I30" s="891"/>
      <c r="J30" s="280"/>
    </row>
    <row r="31" spans="1:10" ht="19.5" customHeight="1">
      <c r="A31" s="887"/>
      <c r="B31" s="889"/>
      <c r="C31" s="315" t="s">
        <v>912</v>
      </c>
      <c r="D31" s="240" t="s">
        <v>490</v>
      </c>
      <c r="E31" s="240" t="s">
        <v>877</v>
      </c>
      <c r="F31" s="240" t="s">
        <v>692</v>
      </c>
      <c r="G31" s="316"/>
      <c r="H31" s="317">
        <v>562.62</v>
      </c>
      <c r="I31" s="891"/>
      <c r="J31" s="280"/>
    </row>
    <row r="32" spans="1:10" ht="19.5" customHeight="1">
      <c r="A32" s="887"/>
      <c r="B32" s="889"/>
      <c r="C32" s="285" t="s">
        <v>887</v>
      </c>
      <c r="D32" s="240" t="s">
        <v>490</v>
      </c>
      <c r="E32" s="240" t="s">
        <v>877</v>
      </c>
      <c r="F32" s="240" t="s">
        <v>688</v>
      </c>
      <c r="G32" s="316"/>
      <c r="H32" s="317">
        <f>2000+1000</f>
        <v>3000</v>
      </c>
      <c r="I32" s="891"/>
      <c r="J32" s="280"/>
    </row>
    <row r="33" spans="1:10" ht="19.5" customHeight="1" thickBot="1">
      <c r="A33" s="903"/>
      <c r="B33" s="904"/>
      <c r="C33" s="289" t="s">
        <v>913</v>
      </c>
      <c r="D33" s="290" t="s">
        <v>478</v>
      </c>
      <c r="E33" s="290" t="s">
        <v>479</v>
      </c>
      <c r="F33" s="290" t="s">
        <v>688</v>
      </c>
      <c r="G33" s="291"/>
      <c r="H33" s="292">
        <v>3000</v>
      </c>
      <c r="I33" s="905"/>
      <c r="J33" s="280"/>
    </row>
    <row r="34" spans="1:10" ht="21" customHeight="1" thickBot="1">
      <c r="A34" s="318" t="s">
        <v>914</v>
      </c>
      <c r="B34" s="319">
        <v>14669.19</v>
      </c>
      <c r="C34" s="320" t="s">
        <v>915</v>
      </c>
      <c r="D34" s="321" t="s">
        <v>492</v>
      </c>
      <c r="E34" s="321" t="s">
        <v>493</v>
      </c>
      <c r="F34" s="322"/>
      <c r="G34" s="321" t="s">
        <v>476</v>
      </c>
      <c r="H34" s="323">
        <v>14669.19</v>
      </c>
      <c r="I34" s="324">
        <f>H34</f>
        <v>14669.19</v>
      </c>
      <c r="J34" s="280"/>
    </row>
    <row r="35" spans="1:10" ht="15.75" customHeight="1">
      <c r="A35" s="892" t="s">
        <v>916</v>
      </c>
      <c r="B35" s="893">
        <f>4524.11+8000+2500+2500</f>
        <v>17524.11</v>
      </c>
      <c r="C35" s="294" t="s">
        <v>913</v>
      </c>
      <c r="D35" s="297" t="s">
        <v>478</v>
      </c>
      <c r="E35" s="297" t="s">
        <v>479</v>
      </c>
      <c r="F35" s="297" t="s">
        <v>688</v>
      </c>
      <c r="G35" s="296"/>
      <c r="H35" s="298">
        <v>4524.11</v>
      </c>
      <c r="I35" s="894">
        <f>SUM(H35:H38)</f>
        <v>17524.11</v>
      </c>
      <c r="J35" s="280"/>
    </row>
    <row r="36" spans="1:10" ht="19.5" customHeight="1">
      <c r="A36" s="878"/>
      <c r="B36" s="881"/>
      <c r="C36" s="285" t="s">
        <v>917</v>
      </c>
      <c r="D36" s="286" t="s">
        <v>489</v>
      </c>
      <c r="E36" s="286" t="s">
        <v>701</v>
      </c>
      <c r="F36" s="286"/>
      <c r="G36" s="325" t="s">
        <v>477</v>
      </c>
      <c r="H36" s="288">
        <v>8000</v>
      </c>
      <c r="I36" s="906"/>
      <c r="J36" s="280"/>
    </row>
    <row r="37" spans="1:10" ht="27" customHeight="1">
      <c r="A37" s="878"/>
      <c r="B37" s="881"/>
      <c r="C37" s="285" t="s">
        <v>432</v>
      </c>
      <c r="D37" s="286" t="s">
        <v>492</v>
      </c>
      <c r="E37" s="286" t="s">
        <v>493</v>
      </c>
      <c r="F37" s="286" t="s">
        <v>688</v>
      </c>
      <c r="G37" s="287"/>
      <c r="H37" s="288">
        <v>2500</v>
      </c>
      <c r="I37" s="906"/>
      <c r="J37" s="280"/>
    </row>
    <row r="38" spans="1:10" ht="16.5" customHeight="1" thickBot="1">
      <c r="A38" s="879"/>
      <c r="B38" s="882"/>
      <c r="C38" s="289" t="s">
        <v>918</v>
      </c>
      <c r="D38" s="290" t="s">
        <v>492</v>
      </c>
      <c r="E38" s="290" t="s">
        <v>493</v>
      </c>
      <c r="F38" s="290" t="s">
        <v>688</v>
      </c>
      <c r="G38" s="291"/>
      <c r="H38" s="292">
        <v>2500</v>
      </c>
      <c r="I38" s="895"/>
      <c r="J38" s="280"/>
    </row>
    <row r="39" spans="1:10" ht="15.75" customHeight="1">
      <c r="A39" s="886" t="s">
        <v>919</v>
      </c>
      <c r="B39" s="888">
        <f>17000+1545.38</f>
        <v>18545.38</v>
      </c>
      <c r="C39" s="294" t="s">
        <v>433</v>
      </c>
      <c r="D39" s="297" t="s">
        <v>490</v>
      </c>
      <c r="E39" s="297" t="s">
        <v>877</v>
      </c>
      <c r="F39" s="297" t="s">
        <v>692</v>
      </c>
      <c r="G39" s="297"/>
      <c r="H39" s="298">
        <v>17000</v>
      </c>
      <c r="I39" s="890">
        <f>H39+H40</f>
        <v>18545.38</v>
      </c>
      <c r="J39" s="280"/>
    </row>
    <row r="40" spans="1:10" ht="15.75" customHeight="1" thickBot="1">
      <c r="A40" s="903"/>
      <c r="B40" s="904"/>
      <c r="C40" s="289" t="s">
        <v>920</v>
      </c>
      <c r="D40" s="290" t="s">
        <v>490</v>
      </c>
      <c r="E40" s="290" t="s">
        <v>877</v>
      </c>
      <c r="F40" s="290" t="s">
        <v>689</v>
      </c>
      <c r="G40" s="291"/>
      <c r="H40" s="292">
        <v>1545.38</v>
      </c>
      <c r="I40" s="905"/>
      <c r="J40" s="280"/>
    </row>
    <row r="41" spans="1:10" ht="19.5" customHeight="1">
      <c r="A41" s="892" t="s">
        <v>922</v>
      </c>
      <c r="B41" s="907">
        <f>2000+6704.03</f>
        <v>8704.029999999999</v>
      </c>
      <c r="C41" s="294" t="s">
        <v>440</v>
      </c>
      <c r="D41" s="297" t="s">
        <v>492</v>
      </c>
      <c r="E41" s="297" t="s">
        <v>493</v>
      </c>
      <c r="F41" s="297" t="s">
        <v>688</v>
      </c>
      <c r="G41" s="296"/>
      <c r="H41" s="298">
        <v>2000</v>
      </c>
      <c r="I41" s="909">
        <f>H41+H42</f>
        <v>8704.029999999999</v>
      </c>
      <c r="J41" s="280"/>
    </row>
    <row r="42" spans="1:10" ht="17.25" customHeight="1" thickBot="1">
      <c r="A42" s="879"/>
      <c r="B42" s="908"/>
      <c r="C42" s="289" t="s">
        <v>441</v>
      </c>
      <c r="D42" s="290" t="s">
        <v>489</v>
      </c>
      <c r="E42" s="290" t="s">
        <v>701</v>
      </c>
      <c r="F42" s="290"/>
      <c r="G42" s="326" t="s">
        <v>477</v>
      </c>
      <c r="H42" s="292">
        <v>6704.03</v>
      </c>
      <c r="I42" s="885"/>
      <c r="J42" s="280"/>
    </row>
    <row r="43" spans="1:10" ht="18" customHeight="1">
      <c r="A43" s="892" t="s">
        <v>442</v>
      </c>
      <c r="B43" s="893">
        <f>2500+2500+4000+8268.79</f>
        <v>17268.79</v>
      </c>
      <c r="C43" s="327" t="s">
        <v>443</v>
      </c>
      <c r="D43" s="312" t="s">
        <v>487</v>
      </c>
      <c r="E43" s="312" t="s">
        <v>488</v>
      </c>
      <c r="F43" s="312" t="s">
        <v>692</v>
      </c>
      <c r="G43" s="439"/>
      <c r="H43" s="440">
        <v>2500</v>
      </c>
      <c r="I43" s="909">
        <f>SUM(H43:H46)</f>
        <v>17268.79</v>
      </c>
      <c r="J43" s="280"/>
    </row>
    <row r="44" spans="1:10" ht="18.75" customHeight="1">
      <c r="A44" s="878"/>
      <c r="B44" s="881"/>
      <c r="C44" s="285" t="s">
        <v>445</v>
      </c>
      <c r="D44" s="286" t="s">
        <v>478</v>
      </c>
      <c r="E44" s="286" t="s">
        <v>479</v>
      </c>
      <c r="F44" s="286" t="s">
        <v>692</v>
      </c>
      <c r="G44" s="287"/>
      <c r="H44" s="288">
        <v>2500</v>
      </c>
      <c r="I44" s="884"/>
      <c r="J44" s="280"/>
    </row>
    <row r="45" spans="1:10" ht="26.25" customHeight="1">
      <c r="A45" s="878"/>
      <c r="B45" s="881"/>
      <c r="C45" s="285" t="s">
        <v>446</v>
      </c>
      <c r="D45" s="286" t="s">
        <v>492</v>
      </c>
      <c r="E45" s="286" t="s">
        <v>493</v>
      </c>
      <c r="F45" s="287"/>
      <c r="G45" s="286" t="s">
        <v>476</v>
      </c>
      <c r="H45" s="288">
        <v>4000</v>
      </c>
      <c r="I45" s="884"/>
      <c r="J45" s="280"/>
    </row>
    <row r="46" spans="1:10" ht="19.5" customHeight="1" thickBot="1">
      <c r="A46" s="910"/>
      <c r="B46" s="911"/>
      <c r="C46" s="315" t="s">
        <v>892</v>
      </c>
      <c r="D46" s="240" t="s">
        <v>490</v>
      </c>
      <c r="E46" s="240" t="s">
        <v>877</v>
      </c>
      <c r="F46" s="240" t="s">
        <v>692</v>
      </c>
      <c r="G46" s="316"/>
      <c r="H46" s="317">
        <v>8268.79</v>
      </c>
      <c r="I46" s="912"/>
      <c r="J46" s="280"/>
    </row>
    <row r="47" spans="1:10" ht="19.5" customHeight="1">
      <c r="A47" s="892" t="s">
        <v>447</v>
      </c>
      <c r="B47" s="893">
        <f>20000+2537.62</f>
        <v>22537.62</v>
      </c>
      <c r="C47" s="294" t="s">
        <v>892</v>
      </c>
      <c r="D47" s="297" t="s">
        <v>490</v>
      </c>
      <c r="E47" s="297" t="s">
        <v>877</v>
      </c>
      <c r="F47" s="297" t="s">
        <v>692</v>
      </c>
      <c r="G47" s="296"/>
      <c r="H47" s="298">
        <v>20000</v>
      </c>
      <c r="I47" s="894">
        <f>SUM(H47:H48)</f>
        <v>22537.62</v>
      </c>
      <c r="J47" s="280"/>
    </row>
    <row r="48" spans="1:10" ht="19.5" customHeight="1" thickBot="1">
      <c r="A48" s="879"/>
      <c r="B48" s="882"/>
      <c r="C48" s="289" t="s">
        <v>448</v>
      </c>
      <c r="D48" s="290" t="s">
        <v>490</v>
      </c>
      <c r="E48" s="290" t="s">
        <v>877</v>
      </c>
      <c r="F48" s="290" t="s">
        <v>688</v>
      </c>
      <c r="G48" s="291"/>
      <c r="H48" s="292">
        <v>2537.62</v>
      </c>
      <c r="I48" s="895"/>
      <c r="J48" s="280"/>
    </row>
    <row r="49" spans="1:10" ht="19.5" customHeight="1">
      <c r="A49" s="892" t="s">
        <v>449</v>
      </c>
      <c r="B49" s="893">
        <f>5000+7500+4000+1650.8</f>
        <v>18150.8</v>
      </c>
      <c r="C49" s="294" t="s">
        <v>450</v>
      </c>
      <c r="D49" s="297" t="s">
        <v>492</v>
      </c>
      <c r="E49" s="297" t="s">
        <v>493</v>
      </c>
      <c r="F49" s="297" t="s">
        <v>692</v>
      </c>
      <c r="G49" s="296"/>
      <c r="H49" s="298">
        <v>5000</v>
      </c>
      <c r="I49" s="894">
        <f>SUM(H49:H52)</f>
        <v>18150.8</v>
      </c>
      <c r="J49" s="280"/>
    </row>
    <row r="50" spans="1:10" ht="19.5" customHeight="1">
      <c r="A50" s="878"/>
      <c r="B50" s="881"/>
      <c r="C50" s="285" t="s">
        <v>451</v>
      </c>
      <c r="D50" s="286" t="s">
        <v>490</v>
      </c>
      <c r="E50" s="286" t="s">
        <v>877</v>
      </c>
      <c r="F50" s="286" t="s">
        <v>692</v>
      </c>
      <c r="G50" s="287"/>
      <c r="H50" s="288">
        <v>7500</v>
      </c>
      <c r="I50" s="906"/>
      <c r="J50" s="280"/>
    </row>
    <row r="51" spans="1:10" ht="19.5" customHeight="1">
      <c r="A51" s="878"/>
      <c r="B51" s="881"/>
      <c r="C51" s="285" t="s">
        <v>452</v>
      </c>
      <c r="D51" s="286" t="s">
        <v>489</v>
      </c>
      <c r="E51" s="286" t="s">
        <v>701</v>
      </c>
      <c r="F51" s="325"/>
      <c r="G51" s="286" t="s">
        <v>477</v>
      </c>
      <c r="H51" s="288">
        <v>4000</v>
      </c>
      <c r="I51" s="906"/>
      <c r="J51" s="280"/>
    </row>
    <row r="52" spans="1:10" ht="19.5" customHeight="1" thickBot="1">
      <c r="A52" s="913"/>
      <c r="B52" s="914"/>
      <c r="C52" s="308" t="s">
        <v>434</v>
      </c>
      <c r="D52" s="309" t="s">
        <v>478</v>
      </c>
      <c r="E52" s="309" t="s">
        <v>479</v>
      </c>
      <c r="F52" s="309" t="s">
        <v>688</v>
      </c>
      <c r="G52" s="310"/>
      <c r="H52" s="311">
        <v>1650.8</v>
      </c>
      <c r="I52" s="915"/>
      <c r="J52" s="280"/>
    </row>
    <row r="53" spans="1:10" ht="19.5" customHeight="1" thickTop="1">
      <c r="A53" s="898" t="s">
        <v>453</v>
      </c>
      <c r="B53" s="899">
        <f>2400+1500+500+1000+800+700+15310.74+1000</f>
        <v>23210.739999999998</v>
      </c>
      <c r="C53" s="281" t="s">
        <v>454</v>
      </c>
      <c r="D53" s="282" t="s">
        <v>478</v>
      </c>
      <c r="E53" s="282" t="s">
        <v>479</v>
      </c>
      <c r="F53" s="282" t="s">
        <v>688</v>
      </c>
      <c r="G53" s="283"/>
      <c r="H53" s="284">
        <v>2400</v>
      </c>
      <c r="I53" s="883">
        <f>SUM(H53:H60)</f>
        <v>23210.739999999998</v>
      </c>
      <c r="J53" s="280"/>
    </row>
    <row r="54" spans="1:10" ht="33" customHeight="1">
      <c r="A54" s="878"/>
      <c r="B54" s="881"/>
      <c r="C54" s="285" t="s">
        <v>455</v>
      </c>
      <c r="D54" s="325" t="s">
        <v>487</v>
      </c>
      <c r="E54" s="325" t="s">
        <v>488</v>
      </c>
      <c r="F54" s="325" t="s">
        <v>694</v>
      </c>
      <c r="G54" s="441"/>
      <c r="H54" s="442">
        <v>1500</v>
      </c>
      <c r="I54" s="884"/>
      <c r="J54" s="280"/>
    </row>
    <row r="55" spans="1:10" ht="19.5" customHeight="1">
      <c r="A55" s="878"/>
      <c r="B55" s="881"/>
      <c r="C55" s="285" t="s">
        <v>456</v>
      </c>
      <c r="D55" s="286" t="s">
        <v>699</v>
      </c>
      <c r="E55" s="286" t="s">
        <v>700</v>
      </c>
      <c r="F55" s="286" t="s">
        <v>688</v>
      </c>
      <c r="G55" s="287"/>
      <c r="H55" s="288">
        <v>500</v>
      </c>
      <c r="I55" s="884"/>
      <c r="J55" s="280"/>
    </row>
    <row r="56" spans="1:10" ht="19.5" customHeight="1">
      <c r="A56" s="878"/>
      <c r="B56" s="881"/>
      <c r="C56" s="285" t="s">
        <v>457</v>
      </c>
      <c r="D56" s="286" t="s">
        <v>485</v>
      </c>
      <c r="E56" s="286" t="s">
        <v>486</v>
      </c>
      <c r="F56" s="286" t="s">
        <v>688</v>
      </c>
      <c r="G56" s="287"/>
      <c r="H56" s="288">
        <v>1000</v>
      </c>
      <c r="I56" s="884"/>
      <c r="J56" s="280"/>
    </row>
    <row r="57" spans="1:10" ht="19.5" customHeight="1">
      <c r="A57" s="878"/>
      <c r="B57" s="881"/>
      <c r="C57" s="285" t="s">
        <v>458</v>
      </c>
      <c r="D57" s="286" t="s">
        <v>492</v>
      </c>
      <c r="E57" s="286" t="s">
        <v>493</v>
      </c>
      <c r="F57" s="286" t="s">
        <v>688</v>
      </c>
      <c r="G57" s="287"/>
      <c r="H57" s="288">
        <v>800</v>
      </c>
      <c r="I57" s="884"/>
      <c r="J57" s="280"/>
    </row>
    <row r="58" spans="1:10" ht="19.5" customHeight="1">
      <c r="A58" s="878"/>
      <c r="B58" s="881"/>
      <c r="C58" s="285" t="s">
        <v>459</v>
      </c>
      <c r="D58" s="286" t="s">
        <v>490</v>
      </c>
      <c r="E58" s="286" t="s">
        <v>491</v>
      </c>
      <c r="F58" s="286" t="s">
        <v>692</v>
      </c>
      <c r="G58" s="287"/>
      <c r="H58" s="288">
        <v>700</v>
      </c>
      <c r="I58" s="884"/>
      <c r="J58" s="280"/>
    </row>
    <row r="59" spans="1:10" ht="19.5" customHeight="1">
      <c r="A59" s="878"/>
      <c r="B59" s="881"/>
      <c r="C59" s="285" t="s">
        <v>460</v>
      </c>
      <c r="D59" s="286" t="s">
        <v>490</v>
      </c>
      <c r="E59" s="286" t="s">
        <v>877</v>
      </c>
      <c r="F59" s="286" t="s">
        <v>692</v>
      </c>
      <c r="G59" s="287"/>
      <c r="H59" s="288">
        <v>15310.74</v>
      </c>
      <c r="I59" s="884"/>
      <c r="J59" s="280"/>
    </row>
    <row r="60" spans="1:10" ht="19.5" customHeight="1" thickBot="1">
      <c r="A60" s="879"/>
      <c r="B60" s="882"/>
      <c r="C60" s="289" t="s">
        <v>461</v>
      </c>
      <c r="D60" s="290" t="s">
        <v>490</v>
      </c>
      <c r="E60" s="290" t="s">
        <v>702</v>
      </c>
      <c r="F60" s="290" t="s">
        <v>688</v>
      </c>
      <c r="G60" s="291"/>
      <c r="H60" s="292">
        <v>1000</v>
      </c>
      <c r="I60" s="885"/>
      <c r="J60" s="280"/>
    </row>
    <row r="61" spans="1:10" ht="36.75" customHeight="1" thickBot="1">
      <c r="A61" s="299" t="s">
        <v>462</v>
      </c>
      <c r="B61" s="305">
        <f>14019.28</f>
        <v>14019.28</v>
      </c>
      <c r="C61" s="306" t="s">
        <v>463</v>
      </c>
      <c r="D61" s="241" t="s">
        <v>490</v>
      </c>
      <c r="E61" s="241" t="s">
        <v>877</v>
      </c>
      <c r="F61" s="307"/>
      <c r="G61" s="241" t="s">
        <v>476</v>
      </c>
      <c r="H61" s="300">
        <v>14019.28</v>
      </c>
      <c r="I61" s="304">
        <f>H61</f>
        <v>14019.28</v>
      </c>
      <c r="J61" s="280"/>
    </row>
    <row r="62" spans="1:10" ht="19.5" customHeight="1" thickBot="1">
      <c r="A62" s="318" t="s">
        <v>464</v>
      </c>
      <c r="B62" s="319">
        <v>8727.24</v>
      </c>
      <c r="C62" s="320" t="s">
        <v>915</v>
      </c>
      <c r="D62" s="321" t="s">
        <v>492</v>
      </c>
      <c r="E62" s="321" t="s">
        <v>493</v>
      </c>
      <c r="F62" s="322"/>
      <c r="G62" s="321" t="s">
        <v>476</v>
      </c>
      <c r="H62" s="323">
        <v>8717.6</v>
      </c>
      <c r="I62" s="324">
        <f>H62</f>
        <v>8717.6</v>
      </c>
      <c r="J62" s="280"/>
    </row>
    <row r="63" spans="1:10" ht="27.75" customHeight="1">
      <c r="A63" s="886" t="s">
        <v>465</v>
      </c>
      <c r="B63" s="888">
        <f>5000+4324.9+3000</f>
        <v>12324.9</v>
      </c>
      <c r="C63" s="294" t="s">
        <v>466</v>
      </c>
      <c r="D63" s="297" t="s">
        <v>492</v>
      </c>
      <c r="E63" s="297" t="s">
        <v>493</v>
      </c>
      <c r="F63" s="296"/>
      <c r="G63" s="297" t="s">
        <v>476</v>
      </c>
      <c r="H63" s="298">
        <v>5000</v>
      </c>
      <c r="I63" s="890">
        <f>H63+H64+H65</f>
        <v>12324.9</v>
      </c>
      <c r="J63" s="280"/>
    </row>
    <row r="64" spans="1:10" ht="22.5" customHeight="1">
      <c r="A64" s="887"/>
      <c r="B64" s="889"/>
      <c r="C64" s="285" t="s">
        <v>968</v>
      </c>
      <c r="D64" s="286" t="s">
        <v>485</v>
      </c>
      <c r="E64" s="286" t="s">
        <v>486</v>
      </c>
      <c r="F64" s="287"/>
      <c r="G64" s="286" t="s">
        <v>476</v>
      </c>
      <c r="H64" s="288">
        <v>4324.9</v>
      </c>
      <c r="I64" s="891"/>
      <c r="J64" s="280"/>
    </row>
    <row r="65" spans="1:10" ht="19.5" customHeight="1" thickBot="1">
      <c r="A65" s="903"/>
      <c r="B65" s="904"/>
      <c r="C65" s="289" t="s">
        <v>467</v>
      </c>
      <c r="D65" s="290" t="s">
        <v>490</v>
      </c>
      <c r="E65" s="290" t="s">
        <v>877</v>
      </c>
      <c r="F65" s="290" t="s">
        <v>688</v>
      </c>
      <c r="G65" s="291"/>
      <c r="H65" s="292">
        <v>3000</v>
      </c>
      <c r="I65" s="905"/>
      <c r="J65" s="280"/>
    </row>
    <row r="66" spans="1:10" ht="19.5" customHeight="1">
      <c r="A66" s="892" t="s">
        <v>468</v>
      </c>
      <c r="B66" s="893">
        <f>4349.3+1092+1769+1586+3203.65</f>
        <v>11999.949999999999</v>
      </c>
      <c r="C66" s="294" t="s">
        <v>469</v>
      </c>
      <c r="D66" s="297" t="s">
        <v>490</v>
      </c>
      <c r="E66" s="297" t="s">
        <v>877</v>
      </c>
      <c r="F66" s="296"/>
      <c r="G66" s="297" t="s">
        <v>477</v>
      </c>
      <c r="H66" s="298">
        <v>4349.3</v>
      </c>
      <c r="I66" s="909">
        <f>SUM(H66:H67)</f>
        <v>11999.95</v>
      </c>
      <c r="J66" s="280"/>
    </row>
    <row r="67" spans="1:10" ht="22.5" customHeight="1" thickBot="1">
      <c r="A67" s="878"/>
      <c r="B67" s="881"/>
      <c r="C67" s="301" t="s">
        <v>887</v>
      </c>
      <c r="D67" s="286" t="s">
        <v>490</v>
      </c>
      <c r="E67" s="286" t="s">
        <v>877</v>
      </c>
      <c r="F67" s="286" t="s">
        <v>688</v>
      </c>
      <c r="G67" s="287"/>
      <c r="H67" s="288">
        <f>1092+1769+1586+3203.65</f>
        <v>7650.65</v>
      </c>
      <c r="I67" s="884"/>
      <c r="J67" s="280"/>
    </row>
    <row r="68" spans="1:10" ht="19.5" customHeight="1" thickBot="1" thickTop="1">
      <c r="A68" s="328" t="s">
        <v>703</v>
      </c>
      <c r="B68" s="329">
        <f>SUM(B5:B67)</f>
        <v>315782.08</v>
      </c>
      <c r="C68" s="330"/>
      <c r="D68" s="331"/>
      <c r="E68" s="331"/>
      <c r="F68" s="332">
        <f>SUM(H5:H67)-H66-H64-H63-H62-H45-H34-H26-H23-H19-H14-H12-H51-H42-H36-H27</f>
        <v>214632.57000000004</v>
      </c>
      <c r="G68" s="333">
        <f>H66+H64+H63+H62+H51+H45+H42+H36+H34+H27+H26+H23+H19+H14+H12+H61</f>
        <v>115141.06000000001</v>
      </c>
      <c r="H68" s="334"/>
      <c r="I68" s="335">
        <f>SUM(I5:I67)</f>
        <v>315754.35000000003</v>
      </c>
      <c r="J68" s="280"/>
    </row>
    <row r="69" spans="2:9" ht="19.5" customHeight="1" thickTop="1">
      <c r="B69" s="336"/>
      <c r="C69" s="336"/>
      <c r="D69" s="336"/>
      <c r="E69" s="336"/>
      <c r="F69" s="336"/>
      <c r="G69" s="336"/>
      <c r="H69" s="336"/>
      <c r="I69" s="336"/>
    </row>
  </sheetData>
  <mergeCells count="53">
    <mergeCell ref="A63:A65"/>
    <mergeCell ref="B63:B65"/>
    <mergeCell ref="I63:I65"/>
    <mergeCell ref="A66:A67"/>
    <mergeCell ref="B66:B67"/>
    <mergeCell ref="I66:I67"/>
    <mergeCell ref="A49:A52"/>
    <mergeCell ref="B49:B52"/>
    <mergeCell ref="I49:I52"/>
    <mergeCell ref="A53:A60"/>
    <mergeCell ref="B53:B60"/>
    <mergeCell ref="I53:I60"/>
    <mergeCell ref="A43:A46"/>
    <mergeCell ref="B43:B46"/>
    <mergeCell ref="I43:I46"/>
    <mergeCell ref="A47:A48"/>
    <mergeCell ref="B47:B48"/>
    <mergeCell ref="I47:I48"/>
    <mergeCell ref="A39:A40"/>
    <mergeCell ref="B39:B40"/>
    <mergeCell ref="I39:I40"/>
    <mergeCell ref="A41:A42"/>
    <mergeCell ref="B41:B42"/>
    <mergeCell ref="I41:I42"/>
    <mergeCell ref="A29:A33"/>
    <mergeCell ref="B29:B33"/>
    <mergeCell ref="I29:I33"/>
    <mergeCell ref="A35:A38"/>
    <mergeCell ref="B35:B38"/>
    <mergeCell ref="I35:I38"/>
    <mergeCell ref="A25:A26"/>
    <mergeCell ref="B25:B26"/>
    <mergeCell ref="I25:I26"/>
    <mergeCell ref="A27:A28"/>
    <mergeCell ref="B27:B28"/>
    <mergeCell ref="I27:I28"/>
    <mergeCell ref="A17:A18"/>
    <mergeCell ref="B17:B18"/>
    <mergeCell ref="I17:I18"/>
    <mergeCell ref="A19:A23"/>
    <mergeCell ref="B19:B23"/>
    <mergeCell ref="I19:I23"/>
    <mergeCell ref="A12:A13"/>
    <mergeCell ref="B12:B13"/>
    <mergeCell ref="I12:I13"/>
    <mergeCell ref="A14:A15"/>
    <mergeCell ref="B14:B15"/>
    <mergeCell ref="I14:I15"/>
    <mergeCell ref="D1:I1"/>
    <mergeCell ref="A2:I2"/>
    <mergeCell ref="A5:A11"/>
    <mergeCell ref="B5:B11"/>
    <mergeCell ref="I5:I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" sqref="D2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58.421875" style="0" customWidth="1"/>
    <col min="4" max="4" width="23.57421875" style="0" customWidth="1"/>
    <col min="5" max="5" width="13.421875" style="0" bestFit="1" customWidth="1"/>
    <col min="6" max="6" width="15.00390625" style="0" bestFit="1" customWidth="1"/>
  </cols>
  <sheetData>
    <row r="1" spans="3:5" ht="26.25" customHeight="1">
      <c r="C1" s="806" t="s">
        <v>206</v>
      </c>
      <c r="D1" s="806"/>
      <c r="E1" s="141"/>
    </row>
    <row r="2" spans="3:5" ht="26.25" customHeight="1">
      <c r="C2" s="475"/>
      <c r="D2" s="475"/>
      <c r="E2" s="141"/>
    </row>
    <row r="3" spans="1:4" ht="35.25" customHeight="1">
      <c r="A3" s="920" t="s">
        <v>414</v>
      </c>
      <c r="B3" s="920"/>
      <c r="C3" s="920"/>
      <c r="D3" s="920"/>
    </row>
    <row r="4" spans="1:4" ht="35.25" customHeight="1" thickBot="1">
      <c r="A4" s="482"/>
      <c r="B4" s="482"/>
      <c r="C4" s="482"/>
      <c r="D4" s="482"/>
    </row>
    <row r="5" spans="1:5" ht="19.5" customHeight="1" thickBot="1" thickTop="1">
      <c r="A5" s="483" t="s">
        <v>503</v>
      </c>
      <c r="B5" s="916" t="s">
        <v>415</v>
      </c>
      <c r="C5" s="916"/>
      <c r="D5" s="484">
        <f>SUM(D7:D14)</f>
        <v>1163736</v>
      </c>
      <c r="E5" s="14"/>
    </row>
    <row r="6" spans="1:5" ht="19.5" customHeight="1" thickTop="1">
      <c r="A6" s="485"/>
      <c r="B6" s="917" t="s">
        <v>416</v>
      </c>
      <c r="C6" s="917"/>
      <c r="D6" s="486">
        <f>D7+D8+D9</f>
        <v>477900</v>
      </c>
      <c r="E6" s="14"/>
    </row>
    <row r="7" spans="1:4" ht="32.25" customHeight="1">
      <c r="A7" s="487"/>
      <c r="B7" s="488" t="s">
        <v>495</v>
      </c>
      <c r="C7" s="489" t="s">
        <v>417</v>
      </c>
      <c r="D7" s="490">
        <v>200000</v>
      </c>
    </row>
    <row r="8" spans="1:4" ht="19.5" customHeight="1">
      <c r="A8" s="487"/>
      <c r="B8" s="488" t="s">
        <v>495</v>
      </c>
      <c r="C8" s="489" t="s">
        <v>418</v>
      </c>
      <c r="D8" s="490">
        <v>227900</v>
      </c>
    </row>
    <row r="9" spans="1:4" ht="19.5" customHeight="1">
      <c r="A9" s="487"/>
      <c r="B9" s="488" t="s">
        <v>495</v>
      </c>
      <c r="C9" s="489" t="s">
        <v>419</v>
      </c>
      <c r="D9" s="490">
        <v>50000</v>
      </c>
    </row>
    <row r="10" spans="1:4" ht="35.25" customHeight="1">
      <c r="A10" s="487"/>
      <c r="B10" s="488" t="s">
        <v>495</v>
      </c>
      <c r="C10" s="489" t="s">
        <v>420</v>
      </c>
      <c r="D10" s="490">
        <v>170000</v>
      </c>
    </row>
    <row r="11" spans="1:4" ht="48.75" customHeight="1">
      <c r="A11" s="487"/>
      <c r="B11" s="488" t="s">
        <v>495</v>
      </c>
      <c r="C11" s="489" t="s">
        <v>421</v>
      </c>
      <c r="D11" s="490">
        <v>20000</v>
      </c>
    </row>
    <row r="12" spans="1:4" ht="51" customHeight="1">
      <c r="A12" s="487"/>
      <c r="B12" s="488" t="s">
        <v>495</v>
      </c>
      <c r="C12" s="489" t="s">
        <v>422</v>
      </c>
      <c r="D12" s="490">
        <v>8000</v>
      </c>
    </row>
    <row r="13" spans="1:4" ht="42" customHeight="1">
      <c r="A13" s="487"/>
      <c r="B13" s="488" t="s">
        <v>495</v>
      </c>
      <c r="C13" s="489" t="s">
        <v>423</v>
      </c>
      <c r="D13" s="490">
        <v>470000</v>
      </c>
    </row>
    <row r="14" spans="1:4" ht="35.25" customHeight="1" thickBot="1">
      <c r="A14" s="491"/>
      <c r="B14" s="492" t="s">
        <v>495</v>
      </c>
      <c r="C14" s="493" t="s">
        <v>424</v>
      </c>
      <c r="D14" s="494">
        <v>17836</v>
      </c>
    </row>
    <row r="15" spans="1:4" ht="19.5" customHeight="1" thickBot="1" thickTop="1">
      <c r="A15" s="483" t="s">
        <v>505</v>
      </c>
      <c r="B15" s="916" t="s">
        <v>425</v>
      </c>
      <c r="C15" s="916"/>
      <c r="D15" s="484">
        <f>SUM(D17:D18)</f>
        <v>450000</v>
      </c>
    </row>
    <row r="16" spans="1:4" ht="19.5" customHeight="1" thickTop="1">
      <c r="A16" s="485"/>
      <c r="B16" s="917" t="s">
        <v>416</v>
      </c>
      <c r="C16" s="917"/>
      <c r="D16" s="486">
        <f>D17</f>
        <v>400000</v>
      </c>
    </row>
    <row r="17" spans="1:4" ht="47.25" customHeight="1">
      <c r="A17" s="487"/>
      <c r="B17" s="488" t="s">
        <v>495</v>
      </c>
      <c r="C17" s="495" t="s">
        <v>957</v>
      </c>
      <c r="D17" s="496">
        <v>400000</v>
      </c>
    </row>
    <row r="18" spans="1:4" ht="19.5" customHeight="1" thickBot="1">
      <c r="A18" s="497"/>
      <c r="B18" s="498" t="s">
        <v>495</v>
      </c>
      <c r="C18" s="499" t="s">
        <v>953</v>
      </c>
      <c r="D18" s="500">
        <v>50000</v>
      </c>
    </row>
    <row r="19" spans="1:4" ht="19.5" customHeight="1" thickBot="1" thickTop="1">
      <c r="A19" s="501"/>
      <c r="B19" s="501"/>
      <c r="C19" s="502" t="s">
        <v>703</v>
      </c>
      <c r="D19" s="484">
        <f>D15+D5</f>
        <v>1613736</v>
      </c>
    </row>
    <row r="20" ht="19.5" customHeight="1" thickTop="1"/>
    <row r="21" spans="2:6" ht="19.5" customHeight="1" thickBot="1">
      <c r="B21" s="919" t="s">
        <v>426</v>
      </c>
      <c r="C21" s="919"/>
      <c r="D21" s="508">
        <f>SUM(D22:D24)</f>
        <v>1355900</v>
      </c>
      <c r="F21" s="14"/>
    </row>
    <row r="22" spans="2:4" ht="19.5" customHeight="1" thickTop="1">
      <c r="B22" s="504" t="s">
        <v>495</v>
      </c>
      <c r="C22" s="509" t="s">
        <v>429</v>
      </c>
      <c r="D22" s="510">
        <f>D8+D9+D17</f>
        <v>677900</v>
      </c>
    </row>
    <row r="23" spans="2:4" ht="19.5" customHeight="1">
      <c r="B23" s="505" t="s">
        <v>495</v>
      </c>
      <c r="C23" s="511" t="s">
        <v>430</v>
      </c>
      <c r="D23" s="512">
        <f>D7</f>
        <v>200000</v>
      </c>
    </row>
    <row r="24" spans="2:4" ht="19.5" customHeight="1" thickBot="1">
      <c r="B24" s="506" t="s">
        <v>495</v>
      </c>
      <c r="C24" s="513" t="s">
        <v>431</v>
      </c>
      <c r="D24" s="514">
        <f>D13+D12</f>
        <v>478000</v>
      </c>
    </row>
    <row r="25" spans="2:4" ht="19.5" customHeight="1" thickBot="1" thickTop="1">
      <c r="B25" s="918" t="s">
        <v>428</v>
      </c>
      <c r="C25" s="918"/>
      <c r="D25" s="515">
        <f>D26</f>
        <v>257836</v>
      </c>
    </row>
    <row r="26" spans="2:4" ht="19.5" customHeight="1" thickBot="1" thickTop="1">
      <c r="B26" s="507" t="s">
        <v>495</v>
      </c>
      <c r="C26" s="516" t="s">
        <v>431</v>
      </c>
      <c r="D26" s="517">
        <f>D14+D11+D10+D18</f>
        <v>257836</v>
      </c>
    </row>
    <row r="27" spans="2:4" ht="19.5" customHeight="1" thickTop="1">
      <c r="B27" s="503"/>
      <c r="D27" s="14"/>
    </row>
  </sheetData>
  <mergeCells count="8">
    <mergeCell ref="C1:D1"/>
    <mergeCell ref="A3:D3"/>
    <mergeCell ref="B5:C5"/>
    <mergeCell ref="B6:C6"/>
    <mergeCell ref="B15:C15"/>
    <mergeCell ref="B16:C16"/>
    <mergeCell ref="B25:C25"/>
    <mergeCell ref="B21:C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A2" sqref="A2:H2"/>
    </sheetView>
  </sheetViews>
  <sheetFormatPr defaultColWidth="9.140625" defaultRowHeight="18" customHeight="1"/>
  <cols>
    <col min="1" max="1" width="5.8515625" style="1" customWidth="1"/>
    <col min="2" max="2" width="8.8515625" style="1" customWidth="1"/>
    <col min="3" max="3" width="9.140625" style="1" hidden="1" customWidth="1"/>
    <col min="4" max="4" width="8.7109375" style="1" customWidth="1"/>
    <col min="5" max="5" width="27.421875" style="1" customWidth="1"/>
    <col min="6" max="6" width="15.8515625" style="1" customWidth="1"/>
    <col min="7" max="7" width="14.57421875" style="1" customWidth="1"/>
    <col min="8" max="8" width="15.421875" style="1" customWidth="1"/>
    <col min="9" max="12" width="9.140625" style="1" customWidth="1"/>
    <col min="13" max="13" width="15.00390625" style="1" bestFit="1" customWidth="1"/>
    <col min="14" max="16384" width="9.140625" style="1" customWidth="1"/>
  </cols>
  <sheetData>
    <row r="1" spans="1:8" ht="30.75" customHeight="1">
      <c r="A1" s="245"/>
      <c r="B1" s="245"/>
      <c r="C1" s="245"/>
      <c r="D1" s="245"/>
      <c r="E1" s="245"/>
      <c r="F1" s="669" t="s">
        <v>884</v>
      </c>
      <c r="G1" s="670"/>
      <c r="H1" s="670"/>
    </row>
    <row r="2" spans="1:8" ht="29.25" customHeight="1">
      <c r="A2" s="671" t="s">
        <v>806</v>
      </c>
      <c r="B2" s="671"/>
      <c r="C2" s="671"/>
      <c r="D2" s="671"/>
      <c r="E2" s="671"/>
      <c r="F2" s="671"/>
      <c r="G2" s="671"/>
      <c r="H2" s="671"/>
    </row>
    <row r="3" spans="1:8" ht="18" customHeight="1" thickBot="1">
      <c r="A3" s="251"/>
      <c r="B3" s="251"/>
      <c r="C3" s="246"/>
      <c r="D3" s="246"/>
      <c r="E3" s="246"/>
      <c r="F3" s="246"/>
      <c r="G3" s="246"/>
      <c r="H3" s="246"/>
    </row>
    <row r="4" spans="1:8" ht="18" customHeight="1" thickTop="1">
      <c r="A4" s="672" t="s">
        <v>470</v>
      </c>
      <c r="B4" s="674" t="s">
        <v>471</v>
      </c>
      <c r="C4" s="674" t="s">
        <v>807</v>
      </c>
      <c r="D4" s="674"/>
      <c r="E4" s="676" t="s">
        <v>724</v>
      </c>
      <c r="F4" s="678" t="s">
        <v>808</v>
      </c>
      <c r="G4" s="678"/>
      <c r="H4" s="679"/>
    </row>
    <row r="5" spans="1:8" ht="18" customHeight="1">
      <c r="A5" s="673"/>
      <c r="B5" s="675"/>
      <c r="C5" s="675"/>
      <c r="D5" s="675"/>
      <c r="E5" s="677"/>
      <c r="F5" s="680" t="s">
        <v>711</v>
      </c>
      <c r="G5" s="680" t="s">
        <v>728</v>
      </c>
      <c r="H5" s="681"/>
    </row>
    <row r="6" spans="1:8" ht="18" customHeight="1">
      <c r="A6" s="673"/>
      <c r="B6" s="675"/>
      <c r="C6" s="675"/>
      <c r="D6" s="675"/>
      <c r="E6" s="677"/>
      <c r="F6" s="680"/>
      <c r="G6" s="252" t="s">
        <v>809</v>
      </c>
      <c r="H6" s="253" t="s">
        <v>810</v>
      </c>
    </row>
    <row r="7" spans="1:8" ht="18" customHeight="1">
      <c r="A7" s="268" t="s">
        <v>474</v>
      </c>
      <c r="B7" s="269"/>
      <c r="C7" s="682"/>
      <c r="D7" s="682"/>
      <c r="E7" s="263" t="s">
        <v>811</v>
      </c>
      <c r="F7" s="264">
        <f>G7+H7</f>
        <v>3350500</v>
      </c>
      <c r="G7" s="265">
        <f>G8+G11</f>
        <v>110500</v>
      </c>
      <c r="H7" s="266">
        <f>H8+H11</f>
        <v>3240000</v>
      </c>
    </row>
    <row r="8" spans="1:8" ht="23.25" customHeight="1">
      <c r="A8" s="270"/>
      <c r="B8" s="271" t="s">
        <v>475</v>
      </c>
      <c r="C8" s="683"/>
      <c r="D8" s="683"/>
      <c r="E8" s="273" t="s">
        <v>584</v>
      </c>
      <c r="F8" s="247">
        <f aca="true" t="shared" si="0" ref="F8:F70">G8+H8</f>
        <v>340000</v>
      </c>
      <c r="G8" s="261">
        <f>SUM(G9:G10)</f>
        <v>100000</v>
      </c>
      <c r="H8" s="262">
        <f>SUM(H9:H10)</f>
        <v>240000</v>
      </c>
    </row>
    <row r="9" spans="1:8" ht="18" customHeight="1">
      <c r="A9" s="270"/>
      <c r="B9" s="272"/>
      <c r="C9" s="684" t="s">
        <v>585</v>
      </c>
      <c r="D9" s="684"/>
      <c r="E9" s="254" t="s">
        <v>812</v>
      </c>
      <c r="F9" s="248">
        <f t="shared" si="0"/>
        <v>100000</v>
      </c>
      <c r="G9" s="255">
        <v>100000</v>
      </c>
      <c r="H9" s="256"/>
    </row>
    <row r="10" spans="1:8" ht="68.25" customHeight="1">
      <c r="A10" s="270"/>
      <c r="B10" s="272"/>
      <c r="C10" s="684" t="s">
        <v>587</v>
      </c>
      <c r="D10" s="684"/>
      <c r="E10" s="254" t="s">
        <v>813</v>
      </c>
      <c r="F10" s="248">
        <f t="shared" si="0"/>
        <v>240000</v>
      </c>
      <c r="G10" s="257">
        <v>0</v>
      </c>
      <c r="H10" s="258">
        <f>840000-600000</f>
        <v>240000</v>
      </c>
    </row>
    <row r="11" spans="1:8" ht="18" customHeight="1">
      <c r="A11" s="270"/>
      <c r="B11" s="271" t="s">
        <v>588</v>
      </c>
      <c r="C11" s="683"/>
      <c r="D11" s="683"/>
      <c r="E11" s="273" t="s">
        <v>595</v>
      </c>
      <c r="F11" s="247">
        <f>G11+H11</f>
        <v>3010500</v>
      </c>
      <c r="G11" s="261">
        <f>SUM(G12:G13)</f>
        <v>10500</v>
      </c>
      <c r="H11" s="262">
        <f>SUM(H12:H13)</f>
        <v>3000000</v>
      </c>
    </row>
    <row r="12" spans="1:8" ht="18" customHeight="1">
      <c r="A12" s="270"/>
      <c r="B12" s="272"/>
      <c r="C12" s="684" t="s">
        <v>591</v>
      </c>
      <c r="D12" s="684"/>
      <c r="E12" s="254" t="s">
        <v>592</v>
      </c>
      <c r="F12" s="248">
        <f t="shared" si="0"/>
        <v>10500</v>
      </c>
      <c r="G12" s="255">
        <v>10500</v>
      </c>
      <c r="H12" s="256">
        <v>0</v>
      </c>
    </row>
    <row r="13" spans="1:8" ht="46.5" customHeight="1">
      <c r="A13" s="270"/>
      <c r="B13" s="272"/>
      <c r="C13" s="684" t="s">
        <v>589</v>
      </c>
      <c r="D13" s="684"/>
      <c r="E13" s="254" t="s">
        <v>814</v>
      </c>
      <c r="F13" s="248">
        <f t="shared" si="0"/>
        <v>3000000</v>
      </c>
      <c r="G13" s="255">
        <v>0</v>
      </c>
      <c r="H13" s="256">
        <v>3000000</v>
      </c>
    </row>
    <row r="14" spans="1:8" ht="18" customHeight="1">
      <c r="A14" s="268" t="s">
        <v>478</v>
      </c>
      <c r="B14" s="269"/>
      <c r="C14" s="682"/>
      <c r="D14" s="682"/>
      <c r="E14" s="263" t="s">
        <v>815</v>
      </c>
      <c r="F14" s="264">
        <f t="shared" si="0"/>
        <v>418000</v>
      </c>
      <c r="G14" s="265">
        <f>G15</f>
        <v>0</v>
      </c>
      <c r="H14" s="267">
        <f>H15</f>
        <v>418000</v>
      </c>
    </row>
    <row r="15" spans="1:8" ht="18" customHeight="1">
      <c r="A15" s="270"/>
      <c r="B15" s="271" t="s">
        <v>479</v>
      </c>
      <c r="C15" s="683"/>
      <c r="D15" s="683"/>
      <c r="E15" s="273" t="s">
        <v>590</v>
      </c>
      <c r="F15" s="247">
        <f t="shared" si="0"/>
        <v>418000</v>
      </c>
      <c r="G15" s="261">
        <f>G16</f>
        <v>0</v>
      </c>
      <c r="H15" s="262">
        <f>H16</f>
        <v>418000</v>
      </c>
    </row>
    <row r="16" spans="1:8" ht="68.25" customHeight="1">
      <c r="A16" s="270"/>
      <c r="B16" s="272"/>
      <c r="C16" s="684" t="s">
        <v>587</v>
      </c>
      <c r="D16" s="684"/>
      <c r="E16" s="254" t="s">
        <v>813</v>
      </c>
      <c r="F16" s="248">
        <f t="shared" si="0"/>
        <v>418000</v>
      </c>
      <c r="G16" s="255">
        <v>0</v>
      </c>
      <c r="H16" s="256">
        <v>418000</v>
      </c>
    </row>
    <row r="17" spans="1:8" ht="18" customHeight="1">
      <c r="A17" s="268" t="s">
        <v>480</v>
      </c>
      <c r="B17" s="269"/>
      <c r="C17" s="682"/>
      <c r="D17" s="682"/>
      <c r="E17" s="263" t="s">
        <v>816</v>
      </c>
      <c r="F17" s="264">
        <f t="shared" si="0"/>
        <v>304000</v>
      </c>
      <c r="G17" s="265">
        <f>G18+G23</f>
        <v>112000</v>
      </c>
      <c r="H17" s="267">
        <f>H18+H23</f>
        <v>192000</v>
      </c>
    </row>
    <row r="18" spans="1:8" ht="25.5" customHeight="1">
      <c r="A18" s="270"/>
      <c r="B18" s="271" t="s">
        <v>481</v>
      </c>
      <c r="C18" s="683"/>
      <c r="D18" s="683"/>
      <c r="E18" s="273" t="s">
        <v>593</v>
      </c>
      <c r="F18" s="247">
        <f t="shared" si="0"/>
        <v>54000</v>
      </c>
      <c r="G18" s="261">
        <f>SUM(G19:G22)</f>
        <v>12000</v>
      </c>
      <c r="H18" s="262">
        <f>SUM(H19:H22)</f>
        <v>42000</v>
      </c>
    </row>
    <row r="19" spans="1:8" ht="33.75" customHeight="1">
      <c r="A19" s="270"/>
      <c r="B19" s="272"/>
      <c r="C19" s="684" t="s">
        <v>594</v>
      </c>
      <c r="D19" s="684"/>
      <c r="E19" s="254" t="s">
        <v>817</v>
      </c>
      <c r="F19" s="248">
        <f t="shared" si="0"/>
        <v>7000</v>
      </c>
      <c r="G19" s="255">
        <v>7000</v>
      </c>
      <c r="H19" s="256">
        <v>0</v>
      </c>
    </row>
    <row r="20" spans="1:8" ht="18" customHeight="1">
      <c r="A20" s="270"/>
      <c r="B20" s="272"/>
      <c r="C20" s="684" t="s">
        <v>591</v>
      </c>
      <c r="D20" s="684"/>
      <c r="E20" s="254" t="s">
        <v>592</v>
      </c>
      <c r="F20" s="248">
        <f t="shared" si="0"/>
        <v>5000</v>
      </c>
      <c r="G20" s="255">
        <v>5000</v>
      </c>
      <c r="H20" s="256"/>
    </row>
    <row r="21" spans="1:8" ht="48" customHeight="1">
      <c r="A21" s="270"/>
      <c r="B21" s="272"/>
      <c r="C21" s="684" t="s">
        <v>642</v>
      </c>
      <c r="D21" s="684"/>
      <c r="E21" s="254" t="s">
        <v>818</v>
      </c>
      <c r="F21" s="248">
        <f t="shared" si="0"/>
        <v>2000</v>
      </c>
      <c r="G21" s="255">
        <v>0</v>
      </c>
      <c r="H21" s="256">
        <v>2000</v>
      </c>
    </row>
    <row r="22" spans="1:8" ht="49.5" customHeight="1">
      <c r="A22" s="270"/>
      <c r="B22" s="272"/>
      <c r="C22" s="684" t="s">
        <v>589</v>
      </c>
      <c r="D22" s="684"/>
      <c r="E22" s="254" t="s">
        <v>814</v>
      </c>
      <c r="F22" s="248">
        <f t="shared" si="0"/>
        <v>40000</v>
      </c>
      <c r="G22" s="255">
        <v>0</v>
      </c>
      <c r="H22" s="256">
        <v>40000</v>
      </c>
    </row>
    <row r="23" spans="1:8" ht="18" customHeight="1">
      <c r="A23" s="270"/>
      <c r="B23" s="271" t="s">
        <v>482</v>
      </c>
      <c r="C23" s="683"/>
      <c r="D23" s="683"/>
      <c r="E23" s="273" t="s">
        <v>595</v>
      </c>
      <c r="F23" s="247">
        <f t="shared" si="0"/>
        <v>250000</v>
      </c>
      <c r="G23" s="261">
        <f>SUM(G24:G25)</f>
        <v>100000</v>
      </c>
      <c r="H23" s="262">
        <f>SUM(H24:H25)</f>
        <v>150000</v>
      </c>
    </row>
    <row r="24" spans="1:8" ht="84.75" customHeight="1" thickBot="1">
      <c r="A24" s="415"/>
      <c r="B24" s="413"/>
      <c r="C24" s="663" t="s">
        <v>596</v>
      </c>
      <c r="D24" s="663"/>
      <c r="E24" s="416" t="s">
        <v>819</v>
      </c>
      <c r="F24" s="417">
        <f t="shared" si="0"/>
        <v>100000</v>
      </c>
      <c r="G24" s="418">
        <v>100000</v>
      </c>
      <c r="H24" s="419">
        <v>0</v>
      </c>
    </row>
    <row r="25" spans="1:8" ht="69" customHeight="1" thickTop="1">
      <c r="A25" s="420"/>
      <c r="B25" s="414"/>
      <c r="C25" s="664" t="s">
        <v>587</v>
      </c>
      <c r="D25" s="664"/>
      <c r="E25" s="421" t="s">
        <v>813</v>
      </c>
      <c r="F25" s="422">
        <f t="shared" si="0"/>
        <v>150000</v>
      </c>
      <c r="G25" s="423">
        <v>0</v>
      </c>
      <c r="H25" s="424">
        <v>150000</v>
      </c>
    </row>
    <row r="26" spans="1:8" ht="18" customHeight="1">
      <c r="A26" s="268" t="s">
        <v>483</v>
      </c>
      <c r="B26" s="269"/>
      <c r="C26" s="682"/>
      <c r="D26" s="682"/>
      <c r="E26" s="263" t="s">
        <v>820</v>
      </c>
      <c r="F26" s="264">
        <f t="shared" si="0"/>
        <v>114754</v>
      </c>
      <c r="G26" s="265">
        <f>G27+G30</f>
        <v>114754</v>
      </c>
      <c r="H26" s="267">
        <v>0</v>
      </c>
    </row>
    <row r="27" spans="1:8" ht="18" customHeight="1">
      <c r="A27" s="270"/>
      <c r="B27" s="271" t="s">
        <v>597</v>
      </c>
      <c r="C27" s="683"/>
      <c r="D27" s="683"/>
      <c r="E27" s="273" t="s">
        <v>821</v>
      </c>
      <c r="F27" s="247">
        <f t="shared" si="0"/>
        <v>59754</v>
      </c>
      <c r="G27" s="261">
        <f>SUM(G28:G29)</f>
        <v>59754</v>
      </c>
      <c r="H27" s="262">
        <v>0</v>
      </c>
    </row>
    <row r="28" spans="1:8" ht="67.5" customHeight="1">
      <c r="A28" s="270"/>
      <c r="B28" s="272"/>
      <c r="C28" s="684" t="s">
        <v>598</v>
      </c>
      <c r="D28" s="684"/>
      <c r="E28" s="254" t="s">
        <v>822</v>
      </c>
      <c r="F28" s="248">
        <f t="shared" si="0"/>
        <v>59254</v>
      </c>
      <c r="G28" s="255">
        <v>59254</v>
      </c>
      <c r="H28" s="256">
        <v>0</v>
      </c>
    </row>
    <row r="29" spans="1:8" ht="63.75" customHeight="1">
      <c r="A29" s="270"/>
      <c r="B29" s="272"/>
      <c r="C29" s="684" t="s">
        <v>599</v>
      </c>
      <c r="D29" s="684"/>
      <c r="E29" s="254" t="s">
        <v>823</v>
      </c>
      <c r="F29" s="248">
        <f t="shared" si="0"/>
        <v>500</v>
      </c>
      <c r="G29" s="255">
        <v>500</v>
      </c>
      <c r="H29" s="256">
        <v>0</v>
      </c>
    </row>
    <row r="30" spans="1:8" ht="24" customHeight="1">
      <c r="A30" s="270"/>
      <c r="B30" s="271" t="s">
        <v>484</v>
      </c>
      <c r="C30" s="683"/>
      <c r="D30" s="683"/>
      <c r="E30" s="273" t="s">
        <v>824</v>
      </c>
      <c r="F30" s="247">
        <f t="shared" si="0"/>
        <v>55000</v>
      </c>
      <c r="G30" s="261">
        <f>SUM(G31:G32)</f>
        <v>55000</v>
      </c>
      <c r="H30" s="262">
        <v>0</v>
      </c>
    </row>
    <row r="31" spans="1:8" ht="18" customHeight="1">
      <c r="A31" s="270"/>
      <c r="B31" s="272"/>
      <c r="C31" s="684" t="s">
        <v>600</v>
      </c>
      <c r="D31" s="684"/>
      <c r="E31" s="254" t="s">
        <v>527</v>
      </c>
      <c r="F31" s="248">
        <f t="shared" si="0"/>
        <v>20000</v>
      </c>
      <c r="G31" s="255">
        <v>20000</v>
      </c>
      <c r="H31" s="256">
        <v>0</v>
      </c>
    </row>
    <row r="32" spans="1:8" ht="18" customHeight="1">
      <c r="A32" s="270"/>
      <c r="B32" s="272"/>
      <c r="C32" s="684" t="s">
        <v>585</v>
      </c>
      <c r="D32" s="684"/>
      <c r="E32" s="254" t="s">
        <v>812</v>
      </c>
      <c r="F32" s="248">
        <f t="shared" si="0"/>
        <v>35000</v>
      </c>
      <c r="G32" s="255">
        <v>35000</v>
      </c>
      <c r="H32" s="256">
        <v>0</v>
      </c>
    </row>
    <row r="33" spans="1:8" ht="56.25" customHeight="1">
      <c r="A33" s="268" t="s">
        <v>601</v>
      </c>
      <c r="B33" s="269"/>
      <c r="C33" s="682"/>
      <c r="D33" s="682"/>
      <c r="E33" s="263" t="s">
        <v>825</v>
      </c>
      <c r="F33" s="264">
        <f t="shared" si="0"/>
        <v>1560</v>
      </c>
      <c r="G33" s="265">
        <f>G34</f>
        <v>1560</v>
      </c>
      <c r="H33" s="267">
        <v>0</v>
      </c>
    </row>
    <row r="34" spans="1:8" ht="36.75" customHeight="1">
      <c r="A34" s="270"/>
      <c r="B34" s="271" t="s">
        <v>602</v>
      </c>
      <c r="C34" s="683"/>
      <c r="D34" s="683"/>
      <c r="E34" s="273" t="s">
        <v>828</v>
      </c>
      <c r="F34" s="247">
        <f t="shared" si="0"/>
        <v>1560</v>
      </c>
      <c r="G34" s="261">
        <f>G35</f>
        <v>1560</v>
      </c>
      <c r="H34" s="262">
        <v>0</v>
      </c>
    </row>
    <row r="35" spans="1:8" ht="73.5" customHeight="1">
      <c r="A35" s="270"/>
      <c r="B35" s="272"/>
      <c r="C35" s="684" t="s">
        <v>598</v>
      </c>
      <c r="D35" s="684"/>
      <c r="E35" s="254" t="s">
        <v>822</v>
      </c>
      <c r="F35" s="248">
        <f t="shared" si="0"/>
        <v>1560</v>
      </c>
      <c r="G35" s="255">
        <v>1560</v>
      </c>
      <c r="H35" s="256">
        <v>0</v>
      </c>
    </row>
    <row r="36" spans="1:8" ht="33" customHeight="1">
      <c r="A36" s="268" t="s">
        <v>485</v>
      </c>
      <c r="B36" s="269"/>
      <c r="C36" s="682"/>
      <c r="D36" s="682"/>
      <c r="E36" s="263" t="s">
        <v>829</v>
      </c>
      <c r="F36" s="264">
        <f t="shared" si="0"/>
        <v>1000</v>
      </c>
      <c r="G36" s="265">
        <f>G37</f>
        <v>1000</v>
      </c>
      <c r="H36" s="267">
        <v>0</v>
      </c>
    </row>
    <row r="37" spans="1:8" ht="18" customHeight="1">
      <c r="A37" s="270"/>
      <c r="B37" s="271" t="s">
        <v>603</v>
      </c>
      <c r="C37" s="683"/>
      <c r="D37" s="683"/>
      <c r="E37" s="273" t="s">
        <v>830</v>
      </c>
      <c r="F37" s="247">
        <f t="shared" si="0"/>
        <v>1000</v>
      </c>
      <c r="G37" s="261">
        <f>G38</f>
        <v>1000</v>
      </c>
      <c r="H37" s="262">
        <v>0</v>
      </c>
    </row>
    <row r="38" spans="1:8" ht="73.5" customHeight="1">
      <c r="A38" s="270"/>
      <c r="B38" s="272"/>
      <c r="C38" s="684" t="s">
        <v>598</v>
      </c>
      <c r="D38" s="684"/>
      <c r="E38" s="254" t="s">
        <v>822</v>
      </c>
      <c r="F38" s="248">
        <f t="shared" si="0"/>
        <v>1000</v>
      </c>
      <c r="G38" s="255">
        <v>1000</v>
      </c>
      <c r="H38" s="256">
        <v>0</v>
      </c>
    </row>
    <row r="39" spans="1:8" ht="95.25" customHeight="1">
      <c r="A39" s="268" t="s">
        <v>604</v>
      </c>
      <c r="B39" s="269"/>
      <c r="C39" s="682"/>
      <c r="D39" s="682"/>
      <c r="E39" s="263" t="s">
        <v>831</v>
      </c>
      <c r="F39" s="264">
        <f t="shared" si="0"/>
        <v>8429417</v>
      </c>
      <c r="G39" s="265">
        <f>G40+G42+G48+G57+G63</f>
        <v>8429417</v>
      </c>
      <c r="H39" s="267">
        <v>0</v>
      </c>
    </row>
    <row r="40" spans="1:8" ht="28.5" customHeight="1">
      <c r="A40" s="270"/>
      <c r="B40" s="271" t="s">
        <v>605</v>
      </c>
      <c r="C40" s="683"/>
      <c r="D40" s="683"/>
      <c r="E40" s="273" t="s">
        <v>832</v>
      </c>
      <c r="F40" s="247">
        <f t="shared" si="0"/>
        <v>3500</v>
      </c>
      <c r="G40" s="261">
        <f>G41</f>
        <v>3500</v>
      </c>
      <c r="H40" s="262">
        <v>0</v>
      </c>
    </row>
    <row r="41" spans="1:8" ht="39" customHeight="1" thickBot="1">
      <c r="A41" s="415"/>
      <c r="B41" s="413"/>
      <c r="C41" s="663" t="s">
        <v>606</v>
      </c>
      <c r="D41" s="663"/>
      <c r="E41" s="416" t="s">
        <v>833</v>
      </c>
      <c r="F41" s="417">
        <f t="shared" si="0"/>
        <v>3500</v>
      </c>
      <c r="G41" s="418">
        <v>3500</v>
      </c>
      <c r="H41" s="419">
        <v>0</v>
      </c>
    </row>
    <row r="42" spans="1:8" ht="73.5" customHeight="1" thickTop="1">
      <c r="A42" s="420"/>
      <c r="B42" s="425" t="s">
        <v>607</v>
      </c>
      <c r="C42" s="665"/>
      <c r="D42" s="665"/>
      <c r="E42" s="426" t="s">
        <v>834</v>
      </c>
      <c r="F42" s="427">
        <f t="shared" si="0"/>
        <v>3028100</v>
      </c>
      <c r="G42" s="428">
        <f>SUM(G43:G47)</f>
        <v>3028100</v>
      </c>
      <c r="H42" s="429">
        <v>0</v>
      </c>
    </row>
    <row r="43" spans="1:8" ht="18" customHeight="1">
      <c r="A43" s="270"/>
      <c r="B43" s="272"/>
      <c r="C43" s="684" t="s">
        <v>608</v>
      </c>
      <c r="D43" s="684"/>
      <c r="E43" s="254" t="s">
        <v>567</v>
      </c>
      <c r="F43" s="248">
        <f t="shared" si="0"/>
        <v>2775000</v>
      </c>
      <c r="G43" s="255">
        <v>2775000</v>
      </c>
      <c r="H43" s="256">
        <v>0</v>
      </c>
    </row>
    <row r="44" spans="1:8" ht="18" customHeight="1">
      <c r="A44" s="270"/>
      <c r="B44" s="272"/>
      <c r="C44" s="684" t="s">
        <v>609</v>
      </c>
      <c r="D44" s="684"/>
      <c r="E44" s="254" t="s">
        <v>835</v>
      </c>
      <c r="F44" s="248">
        <f t="shared" si="0"/>
        <v>140500</v>
      </c>
      <c r="G44" s="255">
        <v>140500</v>
      </c>
      <c r="H44" s="256">
        <v>0</v>
      </c>
    </row>
    <row r="45" spans="1:8" ht="18" customHeight="1">
      <c r="A45" s="270"/>
      <c r="B45" s="272"/>
      <c r="C45" s="684" t="s">
        <v>610</v>
      </c>
      <c r="D45" s="684"/>
      <c r="E45" s="254" t="s">
        <v>836</v>
      </c>
      <c r="F45" s="248">
        <f t="shared" si="0"/>
        <v>77300</v>
      </c>
      <c r="G45" s="255">
        <v>77300</v>
      </c>
      <c r="H45" s="256">
        <v>0</v>
      </c>
    </row>
    <row r="46" spans="1:8" ht="18" customHeight="1">
      <c r="A46" s="270"/>
      <c r="B46" s="272"/>
      <c r="C46" s="684" t="s">
        <v>611</v>
      </c>
      <c r="D46" s="684"/>
      <c r="E46" s="254" t="s">
        <v>837</v>
      </c>
      <c r="F46" s="248">
        <f t="shared" si="0"/>
        <v>35000</v>
      </c>
      <c r="G46" s="255">
        <v>35000</v>
      </c>
      <c r="H46" s="256">
        <v>0</v>
      </c>
    </row>
    <row r="47" spans="1:8" ht="18" customHeight="1">
      <c r="A47" s="270"/>
      <c r="B47" s="272"/>
      <c r="C47" s="684" t="s">
        <v>591</v>
      </c>
      <c r="D47" s="684"/>
      <c r="E47" s="254" t="s">
        <v>592</v>
      </c>
      <c r="F47" s="248">
        <f t="shared" si="0"/>
        <v>300</v>
      </c>
      <c r="G47" s="255">
        <v>300</v>
      </c>
      <c r="H47" s="256">
        <v>0</v>
      </c>
    </row>
    <row r="48" spans="1:8" ht="81.75" customHeight="1">
      <c r="A48" s="270"/>
      <c r="B48" s="271" t="s">
        <v>613</v>
      </c>
      <c r="C48" s="683"/>
      <c r="D48" s="683"/>
      <c r="E48" s="273" t="s">
        <v>927</v>
      </c>
      <c r="F48" s="247">
        <f t="shared" si="0"/>
        <v>2227000</v>
      </c>
      <c r="G48" s="261">
        <f>SUM(G49:G56)</f>
        <v>2227000</v>
      </c>
      <c r="H48" s="262">
        <v>0</v>
      </c>
    </row>
    <row r="49" spans="1:8" ht="18" customHeight="1">
      <c r="A49" s="270"/>
      <c r="B49" s="272"/>
      <c r="C49" s="684" t="s">
        <v>608</v>
      </c>
      <c r="D49" s="684"/>
      <c r="E49" s="254" t="s">
        <v>567</v>
      </c>
      <c r="F49" s="248">
        <f t="shared" si="0"/>
        <v>1032000</v>
      </c>
      <c r="G49" s="255">
        <v>1032000</v>
      </c>
      <c r="H49" s="256">
        <v>0</v>
      </c>
    </row>
    <row r="50" spans="1:8" ht="18" customHeight="1">
      <c r="A50" s="270"/>
      <c r="B50" s="272"/>
      <c r="C50" s="684" t="s">
        <v>609</v>
      </c>
      <c r="D50" s="684"/>
      <c r="E50" s="254" t="s">
        <v>835</v>
      </c>
      <c r="F50" s="248">
        <f t="shared" si="0"/>
        <v>883000</v>
      </c>
      <c r="G50" s="255">
        <v>883000</v>
      </c>
      <c r="H50" s="256">
        <v>0</v>
      </c>
    </row>
    <row r="51" spans="1:8" ht="18" customHeight="1">
      <c r="A51" s="270"/>
      <c r="B51" s="272"/>
      <c r="C51" s="684" t="s">
        <v>610</v>
      </c>
      <c r="D51" s="684"/>
      <c r="E51" s="254" t="s">
        <v>836</v>
      </c>
      <c r="F51" s="248">
        <f t="shared" si="0"/>
        <v>5000</v>
      </c>
      <c r="G51" s="255">
        <v>5000</v>
      </c>
      <c r="H51" s="256">
        <v>0</v>
      </c>
    </row>
    <row r="52" spans="1:8" ht="18" customHeight="1">
      <c r="A52" s="270"/>
      <c r="B52" s="272"/>
      <c r="C52" s="684" t="s">
        <v>611</v>
      </c>
      <c r="D52" s="684"/>
      <c r="E52" s="254" t="s">
        <v>837</v>
      </c>
      <c r="F52" s="248">
        <f t="shared" si="0"/>
        <v>140000</v>
      </c>
      <c r="G52" s="255">
        <v>140000</v>
      </c>
      <c r="H52" s="256">
        <v>0</v>
      </c>
    </row>
    <row r="53" spans="1:8" ht="18" customHeight="1">
      <c r="A53" s="270"/>
      <c r="B53" s="272"/>
      <c r="C53" s="684" t="s">
        <v>614</v>
      </c>
      <c r="D53" s="684"/>
      <c r="E53" s="254" t="s">
        <v>615</v>
      </c>
      <c r="F53" s="248">
        <f t="shared" si="0"/>
        <v>10000</v>
      </c>
      <c r="G53" s="255">
        <v>10000</v>
      </c>
      <c r="H53" s="256">
        <v>0</v>
      </c>
    </row>
    <row r="54" spans="1:8" ht="18" customHeight="1">
      <c r="A54" s="270"/>
      <c r="B54" s="272"/>
      <c r="C54" s="684" t="s">
        <v>616</v>
      </c>
      <c r="D54" s="684"/>
      <c r="E54" s="254" t="s">
        <v>617</v>
      </c>
      <c r="F54" s="248">
        <f t="shared" si="0"/>
        <v>2000</v>
      </c>
      <c r="G54" s="255">
        <v>2000</v>
      </c>
      <c r="H54" s="256">
        <v>0</v>
      </c>
    </row>
    <row r="55" spans="1:8" ht="24" customHeight="1">
      <c r="A55" s="270"/>
      <c r="B55" s="272"/>
      <c r="C55" s="684" t="s">
        <v>612</v>
      </c>
      <c r="D55" s="684"/>
      <c r="E55" s="254" t="s">
        <v>838</v>
      </c>
      <c r="F55" s="248">
        <f t="shared" si="0"/>
        <v>150000</v>
      </c>
      <c r="G55" s="255">
        <v>150000</v>
      </c>
      <c r="H55" s="256">
        <v>0</v>
      </c>
    </row>
    <row r="56" spans="1:8" ht="18" customHeight="1">
      <c r="A56" s="270"/>
      <c r="B56" s="272"/>
      <c r="C56" s="684" t="s">
        <v>591</v>
      </c>
      <c r="D56" s="684"/>
      <c r="E56" s="254" t="s">
        <v>592</v>
      </c>
      <c r="F56" s="248">
        <f t="shared" si="0"/>
        <v>5000</v>
      </c>
      <c r="G56" s="255">
        <v>5000</v>
      </c>
      <c r="H56" s="256">
        <v>0</v>
      </c>
    </row>
    <row r="57" spans="1:8" ht="54" customHeight="1">
      <c r="A57" s="270"/>
      <c r="B57" s="271" t="s">
        <v>839</v>
      </c>
      <c r="C57" s="683"/>
      <c r="D57" s="683"/>
      <c r="E57" s="273" t="s">
        <v>840</v>
      </c>
      <c r="F57" s="247">
        <f t="shared" si="0"/>
        <v>410500</v>
      </c>
      <c r="G57" s="261">
        <f>SUM(G58:G62)</f>
        <v>410500</v>
      </c>
      <c r="H57" s="262">
        <v>0</v>
      </c>
    </row>
    <row r="58" spans="1:8" ht="18" customHeight="1">
      <c r="A58" s="270"/>
      <c r="B58" s="272"/>
      <c r="C58" s="684" t="s">
        <v>618</v>
      </c>
      <c r="D58" s="684"/>
      <c r="E58" s="254" t="s">
        <v>841</v>
      </c>
      <c r="F58" s="248">
        <f t="shared" si="0"/>
        <v>20000</v>
      </c>
      <c r="G58" s="255">
        <v>20000</v>
      </c>
      <c r="H58" s="256">
        <v>0</v>
      </c>
    </row>
    <row r="59" spans="1:8" ht="18" customHeight="1">
      <c r="A59" s="270"/>
      <c r="B59" s="272"/>
      <c r="C59" s="684" t="s">
        <v>619</v>
      </c>
      <c r="D59" s="684"/>
      <c r="E59" s="254" t="s">
        <v>842</v>
      </c>
      <c r="F59" s="248">
        <f t="shared" si="0"/>
        <v>200000</v>
      </c>
      <c r="G59" s="255">
        <v>200000</v>
      </c>
      <c r="H59" s="256">
        <v>0</v>
      </c>
    </row>
    <row r="60" spans="1:8" ht="31.5" customHeight="1">
      <c r="A60" s="270"/>
      <c r="B60" s="272"/>
      <c r="C60" s="684" t="s">
        <v>620</v>
      </c>
      <c r="D60" s="684"/>
      <c r="E60" s="254" t="s">
        <v>621</v>
      </c>
      <c r="F60" s="248">
        <f t="shared" si="0"/>
        <v>140000</v>
      </c>
      <c r="G60" s="255">
        <v>140000</v>
      </c>
      <c r="H60" s="256">
        <v>0</v>
      </c>
    </row>
    <row r="61" spans="1:8" ht="56.25" customHeight="1">
      <c r="A61" s="270"/>
      <c r="B61" s="272"/>
      <c r="C61" s="684" t="s">
        <v>622</v>
      </c>
      <c r="D61" s="684"/>
      <c r="E61" s="254" t="s">
        <v>843</v>
      </c>
      <c r="F61" s="248">
        <f t="shared" si="0"/>
        <v>50000</v>
      </c>
      <c r="G61" s="255">
        <v>50000</v>
      </c>
      <c r="H61" s="256">
        <v>0</v>
      </c>
    </row>
    <row r="62" spans="1:8" ht="18" customHeight="1">
      <c r="A62" s="270"/>
      <c r="B62" s="272"/>
      <c r="C62" s="684" t="s">
        <v>844</v>
      </c>
      <c r="D62" s="684"/>
      <c r="E62" s="254" t="s">
        <v>845</v>
      </c>
      <c r="F62" s="248">
        <f t="shared" si="0"/>
        <v>500</v>
      </c>
      <c r="G62" s="255">
        <v>500</v>
      </c>
      <c r="H62" s="256">
        <v>0</v>
      </c>
    </row>
    <row r="63" spans="1:8" ht="42.75" customHeight="1">
      <c r="A63" s="270"/>
      <c r="B63" s="271" t="s">
        <v>846</v>
      </c>
      <c r="C63" s="683"/>
      <c r="D63" s="683"/>
      <c r="E63" s="273" t="s">
        <v>847</v>
      </c>
      <c r="F63" s="247">
        <f t="shared" si="0"/>
        <v>2760317</v>
      </c>
      <c r="G63" s="261">
        <f>SUM(G64:G65)</f>
        <v>2760317</v>
      </c>
      <c r="H63" s="262">
        <v>0</v>
      </c>
    </row>
    <row r="64" spans="1:8" ht="27" customHeight="1">
      <c r="A64" s="270"/>
      <c r="B64" s="272"/>
      <c r="C64" s="684" t="s">
        <v>623</v>
      </c>
      <c r="D64" s="684"/>
      <c r="E64" s="254" t="s">
        <v>848</v>
      </c>
      <c r="F64" s="248">
        <f t="shared" si="0"/>
        <v>2740317</v>
      </c>
      <c r="G64" s="255">
        <v>2740317</v>
      </c>
      <c r="H64" s="256">
        <v>0</v>
      </c>
    </row>
    <row r="65" spans="1:8" ht="30" customHeight="1">
      <c r="A65" s="270"/>
      <c r="B65" s="272"/>
      <c r="C65" s="684" t="s">
        <v>624</v>
      </c>
      <c r="D65" s="684"/>
      <c r="E65" s="254" t="s">
        <v>565</v>
      </c>
      <c r="F65" s="248">
        <f t="shared" si="0"/>
        <v>20000</v>
      </c>
      <c r="G65" s="255">
        <v>20000</v>
      </c>
      <c r="H65" s="256">
        <v>0</v>
      </c>
    </row>
    <row r="66" spans="1:8" ht="18" customHeight="1">
      <c r="A66" s="268" t="s">
        <v>625</v>
      </c>
      <c r="B66" s="269"/>
      <c r="C66" s="682"/>
      <c r="D66" s="682"/>
      <c r="E66" s="263" t="s">
        <v>849</v>
      </c>
      <c r="F66" s="264">
        <f t="shared" si="0"/>
        <v>5290997</v>
      </c>
      <c r="G66" s="265">
        <f>G67+G69+G71+G73</f>
        <v>5290997</v>
      </c>
      <c r="H66" s="267">
        <v>0</v>
      </c>
    </row>
    <row r="67" spans="1:8" ht="35.25" customHeight="1">
      <c r="A67" s="270"/>
      <c r="B67" s="271" t="s">
        <v>626</v>
      </c>
      <c r="C67" s="683"/>
      <c r="D67" s="683"/>
      <c r="E67" s="273" t="s">
        <v>850</v>
      </c>
      <c r="F67" s="247">
        <f t="shared" si="0"/>
        <v>3680615</v>
      </c>
      <c r="G67" s="261">
        <f>G68</f>
        <v>3680615</v>
      </c>
      <c r="H67" s="262">
        <v>0</v>
      </c>
    </row>
    <row r="68" spans="1:8" ht="18" customHeight="1">
      <c r="A68" s="270"/>
      <c r="B68" s="272"/>
      <c r="C68" s="684" t="s">
        <v>627</v>
      </c>
      <c r="D68" s="684"/>
      <c r="E68" s="254" t="s">
        <v>851</v>
      </c>
      <c r="F68" s="248">
        <f t="shared" si="0"/>
        <v>3680615</v>
      </c>
      <c r="G68" s="255">
        <v>3680615</v>
      </c>
      <c r="H68" s="256">
        <v>0</v>
      </c>
    </row>
    <row r="69" spans="1:8" ht="27" customHeight="1">
      <c r="A69" s="270"/>
      <c r="B69" s="271" t="s">
        <v>628</v>
      </c>
      <c r="C69" s="683"/>
      <c r="D69" s="683"/>
      <c r="E69" s="273" t="s">
        <v>853</v>
      </c>
      <c r="F69" s="247">
        <f t="shared" si="0"/>
        <v>1466899</v>
      </c>
      <c r="G69" s="261">
        <f>G70</f>
        <v>1466899</v>
      </c>
      <c r="H69" s="262">
        <v>0</v>
      </c>
    </row>
    <row r="70" spans="1:8" ht="18" customHeight="1" thickBot="1">
      <c r="A70" s="415"/>
      <c r="B70" s="413"/>
      <c r="C70" s="663" t="s">
        <v>627</v>
      </c>
      <c r="D70" s="663"/>
      <c r="E70" s="416" t="s">
        <v>851</v>
      </c>
      <c r="F70" s="417">
        <f t="shared" si="0"/>
        <v>1466899</v>
      </c>
      <c r="G70" s="418">
        <v>1466899</v>
      </c>
      <c r="H70" s="419">
        <v>0</v>
      </c>
    </row>
    <row r="71" spans="1:8" ht="18" customHeight="1" thickTop="1">
      <c r="A71" s="420"/>
      <c r="B71" s="425" t="s">
        <v>629</v>
      </c>
      <c r="C71" s="665"/>
      <c r="D71" s="665"/>
      <c r="E71" s="426" t="s">
        <v>697</v>
      </c>
      <c r="F71" s="427">
        <f aca="true" t="shared" si="1" ref="F71:F90">G71+H71</f>
        <v>50000</v>
      </c>
      <c r="G71" s="428">
        <f>G72</f>
        <v>50000</v>
      </c>
      <c r="H71" s="429">
        <v>0</v>
      </c>
    </row>
    <row r="72" spans="1:8" ht="18" customHeight="1">
      <c r="A72" s="270"/>
      <c r="B72" s="272"/>
      <c r="C72" s="684" t="s">
        <v>585</v>
      </c>
      <c r="D72" s="684"/>
      <c r="E72" s="254" t="s">
        <v>812</v>
      </c>
      <c r="F72" s="248">
        <f t="shared" si="1"/>
        <v>50000</v>
      </c>
      <c r="G72" s="255">
        <v>50000</v>
      </c>
      <c r="H72" s="256">
        <v>0</v>
      </c>
    </row>
    <row r="73" spans="1:8" ht="24.75" customHeight="1">
      <c r="A73" s="270"/>
      <c r="B73" s="271" t="s">
        <v>630</v>
      </c>
      <c r="C73" s="683"/>
      <c r="D73" s="683"/>
      <c r="E73" s="273" t="s">
        <v>631</v>
      </c>
      <c r="F73" s="247">
        <f t="shared" si="1"/>
        <v>93483</v>
      </c>
      <c r="G73" s="261">
        <f>G74</f>
        <v>93483</v>
      </c>
      <c r="H73" s="262">
        <v>0</v>
      </c>
    </row>
    <row r="74" spans="1:8" ht="18" customHeight="1">
      <c r="A74" s="270"/>
      <c r="B74" s="272"/>
      <c r="C74" s="684" t="s">
        <v>627</v>
      </c>
      <c r="D74" s="684"/>
      <c r="E74" s="254" t="s">
        <v>851</v>
      </c>
      <c r="F74" s="248">
        <f t="shared" si="1"/>
        <v>93483</v>
      </c>
      <c r="G74" s="255">
        <v>93483</v>
      </c>
      <c r="H74" s="256">
        <v>0</v>
      </c>
    </row>
    <row r="75" spans="1:8" ht="18" customHeight="1">
      <c r="A75" s="268" t="s">
        <v>633</v>
      </c>
      <c r="B75" s="269"/>
      <c r="C75" s="682"/>
      <c r="D75" s="682"/>
      <c r="E75" s="263" t="s">
        <v>854</v>
      </c>
      <c r="F75" s="264">
        <f t="shared" si="1"/>
        <v>3620600</v>
      </c>
      <c r="G75" s="265">
        <f>G76+G79+G82+G84+G86</f>
        <v>3620600</v>
      </c>
      <c r="H75" s="267">
        <v>0</v>
      </c>
    </row>
    <row r="76" spans="1:8" ht="69.75" customHeight="1">
      <c r="A76" s="270"/>
      <c r="B76" s="271" t="s">
        <v>634</v>
      </c>
      <c r="C76" s="683"/>
      <c r="D76" s="683"/>
      <c r="E76" s="273" t="s">
        <v>855</v>
      </c>
      <c r="F76" s="247">
        <f t="shared" si="1"/>
        <v>2931000</v>
      </c>
      <c r="G76" s="261">
        <f>SUM(G77:G78)</f>
        <v>2931000</v>
      </c>
      <c r="H76" s="262">
        <v>0</v>
      </c>
    </row>
    <row r="77" spans="1:8" ht="68.25" customHeight="1">
      <c r="A77" s="270"/>
      <c r="B77" s="272"/>
      <c r="C77" s="684" t="s">
        <v>598</v>
      </c>
      <c r="D77" s="684"/>
      <c r="E77" s="254" t="s">
        <v>822</v>
      </c>
      <c r="F77" s="248">
        <f t="shared" si="1"/>
        <v>2911000</v>
      </c>
      <c r="G77" s="255">
        <v>2911000</v>
      </c>
      <c r="H77" s="256">
        <v>0</v>
      </c>
    </row>
    <row r="78" spans="1:8" ht="60" customHeight="1">
      <c r="A78" s="270"/>
      <c r="B78" s="272"/>
      <c r="C78" s="684" t="s">
        <v>599</v>
      </c>
      <c r="D78" s="684"/>
      <c r="E78" s="254" t="s">
        <v>823</v>
      </c>
      <c r="F78" s="248">
        <f t="shared" si="1"/>
        <v>20000</v>
      </c>
      <c r="G78" s="255">
        <v>20000</v>
      </c>
      <c r="H78" s="256">
        <v>0</v>
      </c>
    </row>
    <row r="79" spans="1:8" ht="81.75" customHeight="1">
      <c r="A79" s="270"/>
      <c r="B79" s="271" t="s">
        <v>635</v>
      </c>
      <c r="C79" s="683"/>
      <c r="D79" s="683"/>
      <c r="E79" s="273" t="s">
        <v>856</v>
      </c>
      <c r="F79" s="247">
        <f t="shared" si="1"/>
        <v>5500</v>
      </c>
      <c r="G79" s="261">
        <f>SUM(G80:G81)</f>
        <v>5500</v>
      </c>
      <c r="H79" s="262">
        <v>0</v>
      </c>
    </row>
    <row r="80" spans="1:8" ht="69" customHeight="1">
      <c r="A80" s="270"/>
      <c r="B80" s="272"/>
      <c r="C80" s="684" t="s">
        <v>598</v>
      </c>
      <c r="D80" s="684"/>
      <c r="E80" s="254" t="s">
        <v>822</v>
      </c>
      <c r="F80" s="248">
        <f t="shared" si="1"/>
        <v>500</v>
      </c>
      <c r="G80" s="255">
        <v>500</v>
      </c>
      <c r="H80" s="256">
        <v>0</v>
      </c>
    </row>
    <row r="81" spans="1:8" ht="50.25" customHeight="1">
      <c r="A81" s="270"/>
      <c r="B81" s="272"/>
      <c r="C81" s="684" t="s">
        <v>632</v>
      </c>
      <c r="D81" s="684"/>
      <c r="E81" s="254" t="s">
        <v>857</v>
      </c>
      <c r="F81" s="248">
        <f t="shared" si="1"/>
        <v>5000</v>
      </c>
      <c r="G81" s="255">
        <v>5000</v>
      </c>
      <c r="H81" s="256">
        <v>0</v>
      </c>
    </row>
    <row r="82" spans="1:8" ht="32.25" customHeight="1">
      <c r="A82" s="270"/>
      <c r="B82" s="271" t="s">
        <v>636</v>
      </c>
      <c r="C82" s="683"/>
      <c r="D82" s="683"/>
      <c r="E82" s="273" t="s">
        <v>637</v>
      </c>
      <c r="F82" s="247">
        <f t="shared" si="1"/>
        <v>357000</v>
      </c>
      <c r="G82" s="261">
        <f>G83</f>
        <v>357000</v>
      </c>
      <c r="H82" s="262">
        <v>0</v>
      </c>
    </row>
    <row r="83" spans="1:8" ht="45.75" customHeight="1">
      <c r="A83" s="270"/>
      <c r="B83" s="272"/>
      <c r="C83" s="684" t="s">
        <v>632</v>
      </c>
      <c r="D83" s="684"/>
      <c r="E83" s="254" t="s">
        <v>857</v>
      </c>
      <c r="F83" s="248">
        <f t="shared" si="1"/>
        <v>357000</v>
      </c>
      <c r="G83" s="255">
        <v>357000</v>
      </c>
      <c r="H83" s="256">
        <v>0</v>
      </c>
    </row>
    <row r="84" spans="1:8" ht="18" customHeight="1">
      <c r="A84" s="270"/>
      <c r="B84" s="271" t="s">
        <v>805</v>
      </c>
      <c r="C84" s="683"/>
      <c r="D84" s="683"/>
      <c r="E84" s="273" t="s">
        <v>858</v>
      </c>
      <c r="F84" s="247">
        <f t="shared" si="1"/>
        <v>70000</v>
      </c>
      <c r="G84" s="261">
        <f>G85</f>
        <v>70000</v>
      </c>
      <c r="H84" s="262">
        <v>0</v>
      </c>
    </row>
    <row r="85" spans="1:8" ht="53.25" customHeight="1">
      <c r="A85" s="270"/>
      <c r="B85" s="272"/>
      <c r="C85" s="684" t="s">
        <v>632</v>
      </c>
      <c r="D85" s="684"/>
      <c r="E85" s="254" t="s">
        <v>857</v>
      </c>
      <c r="F85" s="248">
        <f t="shared" si="1"/>
        <v>70000</v>
      </c>
      <c r="G85" s="255">
        <v>70000</v>
      </c>
      <c r="H85" s="256">
        <v>0</v>
      </c>
    </row>
    <row r="86" spans="1:8" ht="18" customHeight="1">
      <c r="A86" s="270"/>
      <c r="B86" s="271" t="s">
        <v>638</v>
      </c>
      <c r="C86" s="683"/>
      <c r="D86" s="683"/>
      <c r="E86" s="273" t="s">
        <v>859</v>
      </c>
      <c r="F86" s="247">
        <f t="shared" si="1"/>
        <v>257100</v>
      </c>
      <c r="G86" s="261">
        <f>G87</f>
        <v>257100</v>
      </c>
      <c r="H86" s="262">
        <v>0</v>
      </c>
    </row>
    <row r="87" spans="1:8" ht="48.75" customHeight="1">
      <c r="A87" s="270"/>
      <c r="B87" s="272"/>
      <c r="C87" s="684" t="s">
        <v>632</v>
      </c>
      <c r="D87" s="684"/>
      <c r="E87" s="254" t="s">
        <v>857</v>
      </c>
      <c r="F87" s="248">
        <f t="shared" si="1"/>
        <v>257100</v>
      </c>
      <c r="G87" s="255">
        <v>257100</v>
      </c>
      <c r="H87" s="256">
        <v>0</v>
      </c>
    </row>
    <row r="88" spans="1:8" ht="27" customHeight="1">
      <c r="A88" s="268" t="s">
        <v>639</v>
      </c>
      <c r="B88" s="269"/>
      <c r="C88" s="682"/>
      <c r="D88" s="682"/>
      <c r="E88" s="263" t="s">
        <v>860</v>
      </c>
      <c r="F88" s="264">
        <f t="shared" si="1"/>
        <v>24000</v>
      </c>
      <c r="G88" s="265">
        <f>G89</f>
        <v>24000</v>
      </c>
      <c r="H88" s="267">
        <v>0</v>
      </c>
    </row>
    <row r="89" spans="1:8" ht="45.75" customHeight="1">
      <c r="A89" s="270"/>
      <c r="B89" s="271" t="s">
        <v>640</v>
      </c>
      <c r="C89" s="683"/>
      <c r="D89" s="683"/>
      <c r="E89" s="273" t="s">
        <v>861</v>
      </c>
      <c r="F89" s="247">
        <f t="shared" si="1"/>
        <v>24000</v>
      </c>
      <c r="G89" s="261">
        <f>G90</f>
        <v>24000</v>
      </c>
      <c r="H89" s="262">
        <v>0</v>
      </c>
    </row>
    <row r="90" spans="1:8" ht="18" customHeight="1" thickBot="1">
      <c r="A90" s="415"/>
      <c r="B90" s="413"/>
      <c r="C90" s="663" t="s">
        <v>585</v>
      </c>
      <c r="D90" s="663"/>
      <c r="E90" s="416" t="s">
        <v>812</v>
      </c>
      <c r="F90" s="417">
        <f t="shared" si="1"/>
        <v>24000</v>
      </c>
      <c r="G90" s="418">
        <v>24000</v>
      </c>
      <c r="H90" s="419">
        <v>0</v>
      </c>
    </row>
    <row r="91" spans="1:8" ht="18" customHeight="1" thickTop="1">
      <c r="A91" s="430" t="s">
        <v>492</v>
      </c>
      <c r="B91" s="431"/>
      <c r="C91" s="661"/>
      <c r="D91" s="661"/>
      <c r="E91" s="432" t="s">
        <v>935</v>
      </c>
      <c r="F91" s="433">
        <f>G91+H91</f>
        <v>666000</v>
      </c>
      <c r="G91" s="434">
        <f>G92</f>
        <v>0</v>
      </c>
      <c r="H91" s="435">
        <f>H92</f>
        <v>666000</v>
      </c>
    </row>
    <row r="92" spans="1:8" ht="18" customHeight="1">
      <c r="A92" s="354"/>
      <c r="B92" s="349" t="s">
        <v>493</v>
      </c>
      <c r="C92" s="662"/>
      <c r="D92" s="662"/>
      <c r="E92" s="350" t="s">
        <v>595</v>
      </c>
      <c r="F92" s="247">
        <f>G92+H92</f>
        <v>666000</v>
      </c>
      <c r="G92" s="261">
        <f>G93</f>
        <v>0</v>
      </c>
      <c r="H92" s="262">
        <f>H93</f>
        <v>666000</v>
      </c>
    </row>
    <row r="93" spans="1:8" ht="69.75" customHeight="1" thickBot="1">
      <c r="A93" s="355"/>
      <c r="B93" s="356"/>
      <c r="C93" s="666" t="s">
        <v>936</v>
      </c>
      <c r="D93" s="666"/>
      <c r="E93" s="357" t="s">
        <v>930</v>
      </c>
      <c r="F93" s="351">
        <f>G93+H93</f>
        <v>666000</v>
      </c>
      <c r="G93" s="352">
        <v>0</v>
      </c>
      <c r="H93" s="353">
        <v>666000</v>
      </c>
    </row>
    <row r="94" spans="1:13" ht="18" customHeight="1" thickBot="1" thickTop="1">
      <c r="A94" s="658"/>
      <c r="B94" s="658"/>
      <c r="C94" s="658"/>
      <c r="D94" s="659"/>
      <c r="E94" s="659"/>
      <c r="F94" s="358">
        <f>G94+H94</f>
        <v>22220828</v>
      </c>
      <c r="G94" s="359">
        <f>G88+G75+G66+G39+G36+G33+G26+G17+G14+G7</f>
        <v>17704828</v>
      </c>
      <c r="H94" s="360">
        <f>H17+H14+H7+H91</f>
        <v>4516000</v>
      </c>
      <c r="M94" s="347"/>
    </row>
    <row r="95" spans="1:13" ht="18" customHeight="1" thickTop="1">
      <c r="A95" s="259"/>
      <c r="B95" s="259"/>
      <c r="C95" s="259"/>
      <c r="D95" s="246"/>
      <c r="E95" s="246"/>
      <c r="F95" s="249"/>
      <c r="G95" s="260"/>
      <c r="H95" s="260"/>
      <c r="M95" s="347"/>
    </row>
    <row r="96" spans="1:13" ht="18" customHeight="1" thickBot="1">
      <c r="A96" s="259"/>
      <c r="B96" s="259"/>
      <c r="C96" s="259"/>
      <c r="D96" s="654" t="s">
        <v>755</v>
      </c>
      <c r="E96" s="654"/>
      <c r="F96" s="654"/>
      <c r="G96" s="654"/>
      <c r="H96" s="260"/>
      <c r="M96" s="347"/>
    </row>
    <row r="97" spans="1:8" ht="12" customHeight="1" thickTop="1">
      <c r="A97" s="259"/>
      <c r="B97" s="259"/>
      <c r="C97" s="259"/>
      <c r="D97" s="478" t="s">
        <v>412</v>
      </c>
      <c r="E97" s="655" t="s">
        <v>413</v>
      </c>
      <c r="F97" s="655"/>
      <c r="G97" s="479" t="s">
        <v>411</v>
      </c>
      <c r="H97" s="260"/>
    </row>
    <row r="98" spans="1:8" ht="24" customHeight="1" thickBot="1">
      <c r="A98" s="259"/>
      <c r="B98" s="259"/>
      <c r="C98" s="259"/>
      <c r="D98" s="476">
        <v>952</v>
      </c>
      <c r="E98" s="660" t="s">
        <v>641</v>
      </c>
      <c r="F98" s="660"/>
      <c r="G98" s="477">
        <v>3154382</v>
      </c>
      <c r="H98" s="260"/>
    </row>
    <row r="99" spans="1:8" ht="18" customHeight="1" thickBot="1" thickTop="1">
      <c r="A99" s="259"/>
      <c r="B99" s="259"/>
      <c r="C99" s="259"/>
      <c r="D99" s="37"/>
      <c r="E99" s="656" t="s">
        <v>494</v>
      </c>
      <c r="F99" s="657"/>
      <c r="G99" s="250">
        <f>SUM(G98:G98)</f>
        <v>3154382</v>
      </c>
      <c r="H99" s="260"/>
    </row>
    <row r="100" ht="18" customHeight="1" thickTop="1"/>
  </sheetData>
  <mergeCells count="102">
    <mergeCell ref="C87:D87"/>
    <mergeCell ref="D96:G96"/>
    <mergeCell ref="E97:F97"/>
    <mergeCell ref="E99:F99"/>
    <mergeCell ref="C90:D90"/>
    <mergeCell ref="A94:C94"/>
    <mergeCell ref="D94:E94"/>
    <mergeCell ref="E98:F98"/>
    <mergeCell ref="C91:D91"/>
    <mergeCell ref="C92:D92"/>
    <mergeCell ref="C93:D93"/>
    <mergeCell ref="C88:D88"/>
    <mergeCell ref="C89:D89"/>
    <mergeCell ref="C79:D79"/>
    <mergeCell ref="C80:D80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1:D71"/>
    <mergeCell ref="C72:D72"/>
    <mergeCell ref="C73:D73"/>
    <mergeCell ref="C74:D74"/>
    <mergeCell ref="C67:D67"/>
    <mergeCell ref="C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7:D7"/>
    <mergeCell ref="C8:D8"/>
    <mergeCell ref="C9:D9"/>
    <mergeCell ref="C10:D10"/>
    <mergeCell ref="F1:H1"/>
    <mergeCell ref="A2:H2"/>
    <mergeCell ref="A4:A6"/>
    <mergeCell ref="B4:B6"/>
    <mergeCell ref="C4:D6"/>
    <mergeCell ref="E4:E6"/>
    <mergeCell ref="F4:H4"/>
    <mergeCell ref="F5:F6"/>
    <mergeCell ref="G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0"/>
  <sheetViews>
    <sheetView view="pageBreakPreview" zoomScale="60" zoomScaleNormal="200" workbookViewId="0" topLeftCell="A1">
      <selection activeCell="A2" sqref="A2:W2"/>
    </sheetView>
  </sheetViews>
  <sheetFormatPr defaultColWidth="9.140625" defaultRowHeight="12.75"/>
  <cols>
    <col min="1" max="1" width="2.28125" style="449" customWidth="1"/>
    <col min="2" max="2" width="0.9921875" style="449" customWidth="1"/>
    <col min="3" max="3" width="5.421875" style="449" customWidth="1"/>
    <col min="4" max="4" width="4.00390625" style="449" customWidth="1"/>
    <col min="5" max="5" width="5.28125" style="449" customWidth="1"/>
    <col min="6" max="6" width="18.57421875" style="449" customWidth="1"/>
    <col min="7" max="7" width="3.421875" style="449" customWidth="1"/>
    <col min="8" max="8" width="3.7109375" style="449" customWidth="1"/>
    <col min="9" max="9" width="6.421875" style="449" customWidth="1"/>
    <col min="10" max="10" width="7.7109375" style="449" customWidth="1"/>
    <col min="11" max="11" width="7.421875" style="449" customWidth="1"/>
    <col min="12" max="12" width="7.140625" style="449" customWidth="1"/>
    <col min="13" max="14" width="6.7109375" style="449" customWidth="1"/>
    <col min="15" max="15" width="7.00390625" style="449" customWidth="1"/>
    <col min="16" max="16" width="6.421875" style="449" customWidth="1"/>
    <col min="17" max="17" width="7.57421875" style="449" customWidth="1"/>
    <col min="18" max="18" width="8.28125" style="449" customWidth="1"/>
    <col min="19" max="19" width="8.140625" style="449" customWidth="1"/>
    <col min="20" max="20" width="1.57421875" style="449" customWidth="1"/>
    <col min="21" max="21" width="6.57421875" style="449" customWidth="1"/>
    <col min="22" max="22" width="4.8515625" style="449" customWidth="1"/>
    <col min="23" max="24" width="3.421875" style="449" customWidth="1"/>
    <col min="25" max="16384" width="9.140625" style="449" customWidth="1"/>
  </cols>
  <sheetData>
    <row r="1" spans="1:23" ht="34.5" customHeight="1">
      <c r="A1" s="670"/>
      <c r="B1" s="670"/>
      <c r="C1" s="669"/>
      <c r="D1" s="670"/>
      <c r="E1" s="670"/>
      <c r="F1" s="669"/>
      <c r="G1" s="670"/>
      <c r="H1" s="670"/>
      <c r="I1" s="669"/>
      <c r="J1" s="670"/>
      <c r="K1" s="670"/>
      <c r="L1" s="669"/>
      <c r="M1" s="670"/>
      <c r="N1" s="670"/>
      <c r="O1" s="669"/>
      <c r="P1" s="670"/>
      <c r="Q1" s="670"/>
      <c r="R1" s="653" t="s">
        <v>852</v>
      </c>
      <c r="S1" s="653"/>
      <c r="T1" s="653"/>
      <c r="U1" s="653"/>
      <c r="V1" s="653"/>
      <c r="W1" s="653"/>
    </row>
    <row r="2" spans="1:23" ht="23.25" customHeight="1">
      <c r="A2" s="652" t="s">
        <v>400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</row>
    <row r="3" spans="1:23" ht="8.25" customHeight="1">
      <c r="A3" s="651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</row>
    <row r="4" spans="2:23" ht="13.5" customHeight="1" thickBot="1">
      <c r="B4" s="644"/>
      <c r="C4" s="644"/>
      <c r="D4" s="644"/>
      <c r="E4" s="644"/>
      <c r="F4" s="645"/>
      <c r="G4" s="645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</row>
    <row r="5" spans="1:23" ht="8.25" customHeight="1" thickTop="1">
      <c r="A5" s="648" t="s">
        <v>470</v>
      </c>
      <c r="B5" s="649"/>
      <c r="C5" s="649" t="s">
        <v>471</v>
      </c>
      <c r="D5" s="649" t="s">
        <v>472</v>
      </c>
      <c r="E5" s="649" t="s">
        <v>970</v>
      </c>
      <c r="F5" s="649"/>
      <c r="G5" s="649" t="s">
        <v>971</v>
      </c>
      <c r="H5" s="649"/>
      <c r="I5" s="649" t="s">
        <v>972</v>
      </c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38"/>
    </row>
    <row r="6" spans="1:23" ht="11.25" customHeight="1">
      <c r="A6" s="636"/>
      <c r="B6" s="646"/>
      <c r="C6" s="646"/>
      <c r="D6" s="646"/>
      <c r="E6" s="646"/>
      <c r="F6" s="646"/>
      <c r="G6" s="646"/>
      <c r="H6" s="646"/>
      <c r="I6" s="646" t="s">
        <v>973</v>
      </c>
      <c r="J6" s="646" t="s">
        <v>974</v>
      </c>
      <c r="K6" s="646"/>
      <c r="L6" s="646"/>
      <c r="M6" s="646"/>
      <c r="N6" s="646"/>
      <c r="O6" s="646"/>
      <c r="P6" s="646"/>
      <c r="Q6" s="646"/>
      <c r="R6" s="646" t="s">
        <v>975</v>
      </c>
      <c r="S6" s="646" t="s">
        <v>974</v>
      </c>
      <c r="T6" s="646"/>
      <c r="U6" s="646"/>
      <c r="V6" s="646"/>
      <c r="W6" s="639"/>
    </row>
    <row r="7" spans="1:23" ht="2.25" customHeight="1">
      <c r="A7" s="636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6"/>
      <c r="R7" s="646"/>
      <c r="S7" s="646" t="s">
        <v>976</v>
      </c>
      <c r="T7" s="646" t="s">
        <v>728</v>
      </c>
      <c r="U7" s="646"/>
      <c r="V7" s="646" t="s">
        <v>977</v>
      </c>
      <c r="W7" s="639"/>
    </row>
    <row r="8" spans="1:23" ht="5.25" customHeight="1">
      <c r="A8" s="636"/>
      <c r="B8" s="646"/>
      <c r="C8" s="646"/>
      <c r="D8" s="646"/>
      <c r="E8" s="646"/>
      <c r="F8" s="646"/>
      <c r="G8" s="646"/>
      <c r="H8" s="646"/>
      <c r="I8" s="646"/>
      <c r="J8" s="646" t="s">
        <v>978</v>
      </c>
      <c r="K8" s="646" t="s">
        <v>974</v>
      </c>
      <c r="L8" s="646"/>
      <c r="M8" s="646" t="s">
        <v>979</v>
      </c>
      <c r="N8" s="646" t="s">
        <v>980</v>
      </c>
      <c r="O8" s="646" t="s">
        <v>981</v>
      </c>
      <c r="P8" s="646" t="s">
        <v>982</v>
      </c>
      <c r="Q8" s="646" t="s">
        <v>983</v>
      </c>
      <c r="R8" s="646"/>
      <c r="S8" s="646"/>
      <c r="T8" s="646"/>
      <c r="U8" s="646"/>
      <c r="V8" s="646"/>
      <c r="W8" s="639"/>
    </row>
    <row r="9" spans="1:23" ht="2.25" customHeight="1">
      <c r="A9" s="636"/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  <c r="P9" s="646"/>
      <c r="Q9" s="646"/>
      <c r="R9" s="646"/>
      <c r="S9" s="646"/>
      <c r="T9" s="646" t="s">
        <v>984</v>
      </c>
      <c r="U9" s="646"/>
      <c r="V9" s="646"/>
      <c r="W9" s="639"/>
    </row>
    <row r="10" spans="1:23" ht="51" customHeight="1" thickBot="1">
      <c r="A10" s="637"/>
      <c r="B10" s="647"/>
      <c r="C10" s="647"/>
      <c r="D10" s="647"/>
      <c r="E10" s="647"/>
      <c r="F10" s="647"/>
      <c r="G10" s="647"/>
      <c r="H10" s="647"/>
      <c r="I10" s="647"/>
      <c r="J10" s="647"/>
      <c r="K10" s="443" t="s">
        <v>985</v>
      </c>
      <c r="L10" s="443" t="s">
        <v>986</v>
      </c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0"/>
    </row>
    <row r="11" spans="1:23" ht="8.25" customHeight="1" thickTop="1">
      <c r="A11" s="641" t="s">
        <v>987</v>
      </c>
      <c r="B11" s="642"/>
      <c r="C11" s="444" t="s">
        <v>988</v>
      </c>
      <c r="D11" s="444" t="s">
        <v>989</v>
      </c>
      <c r="E11" s="642" t="s">
        <v>990</v>
      </c>
      <c r="F11" s="642"/>
      <c r="G11" s="642" t="s">
        <v>991</v>
      </c>
      <c r="H11" s="642"/>
      <c r="I11" s="444" t="s">
        <v>992</v>
      </c>
      <c r="J11" s="444" t="s">
        <v>993</v>
      </c>
      <c r="K11" s="444" t="s">
        <v>994</v>
      </c>
      <c r="L11" s="444" t="s">
        <v>995</v>
      </c>
      <c r="M11" s="444" t="s">
        <v>996</v>
      </c>
      <c r="N11" s="444" t="s">
        <v>997</v>
      </c>
      <c r="O11" s="444" t="s">
        <v>998</v>
      </c>
      <c r="P11" s="444" t="s">
        <v>999</v>
      </c>
      <c r="Q11" s="444" t="s">
        <v>1000</v>
      </c>
      <c r="R11" s="444" t="s">
        <v>1001</v>
      </c>
      <c r="S11" s="444" t="s">
        <v>1002</v>
      </c>
      <c r="T11" s="642" t="s">
        <v>1003</v>
      </c>
      <c r="U11" s="642"/>
      <c r="V11" s="642" t="s">
        <v>1004</v>
      </c>
      <c r="W11" s="643"/>
    </row>
    <row r="12" spans="1:23" ht="13.5" customHeight="1">
      <c r="A12" s="636" t="s">
        <v>474</v>
      </c>
      <c r="B12" s="646"/>
      <c r="C12" s="445"/>
      <c r="D12" s="445"/>
      <c r="E12" s="630" t="s">
        <v>811</v>
      </c>
      <c r="F12" s="630"/>
      <c r="G12" s="631" t="s">
        <v>8</v>
      </c>
      <c r="H12" s="631"/>
      <c r="I12" s="446" t="s">
        <v>1005</v>
      </c>
      <c r="J12" s="446" t="s">
        <v>1005</v>
      </c>
      <c r="K12" s="446" t="s">
        <v>1006</v>
      </c>
      <c r="L12" s="446" t="s">
        <v>1005</v>
      </c>
      <c r="M12" s="446" t="s">
        <v>1006</v>
      </c>
      <c r="N12" s="446" t="s">
        <v>1006</v>
      </c>
      <c r="O12" s="446" t="s">
        <v>1006</v>
      </c>
      <c r="P12" s="446" t="s">
        <v>1006</v>
      </c>
      <c r="Q12" s="446" t="s">
        <v>1006</v>
      </c>
      <c r="R12" s="446" t="s">
        <v>6</v>
      </c>
      <c r="S12" s="446" t="s">
        <v>6</v>
      </c>
      <c r="T12" s="631" t="s">
        <v>1006</v>
      </c>
      <c r="U12" s="631"/>
      <c r="V12" s="631" t="s">
        <v>1006</v>
      </c>
      <c r="W12" s="632"/>
    </row>
    <row r="13" spans="1:23" ht="13.5" customHeight="1">
      <c r="A13" s="635"/>
      <c r="B13" s="627"/>
      <c r="C13" s="448" t="s">
        <v>1007</v>
      </c>
      <c r="D13" s="448"/>
      <c r="E13" s="686" t="s">
        <v>1008</v>
      </c>
      <c r="F13" s="686"/>
      <c r="G13" s="633" t="s">
        <v>1009</v>
      </c>
      <c r="H13" s="633"/>
      <c r="I13" s="447" t="s">
        <v>1009</v>
      </c>
      <c r="J13" s="447" t="s">
        <v>1009</v>
      </c>
      <c r="K13" s="447" t="s">
        <v>1006</v>
      </c>
      <c r="L13" s="447" t="s">
        <v>1009</v>
      </c>
      <c r="M13" s="447" t="s">
        <v>1006</v>
      </c>
      <c r="N13" s="447" t="s">
        <v>1006</v>
      </c>
      <c r="O13" s="447" t="s">
        <v>1006</v>
      </c>
      <c r="P13" s="447" t="s">
        <v>1006</v>
      </c>
      <c r="Q13" s="447" t="s">
        <v>1006</v>
      </c>
      <c r="R13" s="447" t="s">
        <v>1006</v>
      </c>
      <c r="S13" s="447" t="s">
        <v>1006</v>
      </c>
      <c r="T13" s="633" t="s">
        <v>1006</v>
      </c>
      <c r="U13" s="633"/>
      <c r="V13" s="633" t="s">
        <v>1006</v>
      </c>
      <c r="W13" s="634"/>
    </row>
    <row r="14" spans="1:23" ht="13.5" customHeight="1">
      <c r="A14" s="635"/>
      <c r="B14" s="627"/>
      <c r="C14" s="453"/>
      <c r="D14" s="453" t="s">
        <v>688</v>
      </c>
      <c r="E14" s="628" t="s">
        <v>781</v>
      </c>
      <c r="F14" s="628"/>
      <c r="G14" s="629" t="s">
        <v>1010</v>
      </c>
      <c r="H14" s="629"/>
      <c r="I14" s="472" t="s">
        <v>1010</v>
      </c>
      <c r="J14" s="472" t="s">
        <v>1010</v>
      </c>
      <c r="K14" s="472" t="s">
        <v>1006</v>
      </c>
      <c r="L14" s="472" t="s">
        <v>1010</v>
      </c>
      <c r="M14" s="472" t="s">
        <v>1006</v>
      </c>
      <c r="N14" s="472" t="s">
        <v>1006</v>
      </c>
      <c r="O14" s="472" t="s">
        <v>1006</v>
      </c>
      <c r="P14" s="472" t="s">
        <v>1006</v>
      </c>
      <c r="Q14" s="472" t="s">
        <v>1006</v>
      </c>
      <c r="R14" s="472" t="s">
        <v>1006</v>
      </c>
      <c r="S14" s="472" t="s">
        <v>1006</v>
      </c>
      <c r="T14" s="629" t="s">
        <v>1006</v>
      </c>
      <c r="U14" s="629"/>
      <c r="V14" s="629" t="s">
        <v>1006</v>
      </c>
      <c r="W14" s="685"/>
    </row>
    <row r="15" spans="1:23" ht="13.5" customHeight="1">
      <c r="A15" s="635"/>
      <c r="B15" s="627"/>
      <c r="C15" s="453"/>
      <c r="D15" s="453" t="s">
        <v>689</v>
      </c>
      <c r="E15" s="628" t="s">
        <v>550</v>
      </c>
      <c r="F15" s="628"/>
      <c r="G15" s="629" t="s">
        <v>1011</v>
      </c>
      <c r="H15" s="629"/>
      <c r="I15" s="472" t="s">
        <v>1011</v>
      </c>
      <c r="J15" s="472" t="s">
        <v>1011</v>
      </c>
      <c r="K15" s="472" t="s">
        <v>1006</v>
      </c>
      <c r="L15" s="472" t="s">
        <v>1011</v>
      </c>
      <c r="M15" s="472" t="s">
        <v>1006</v>
      </c>
      <c r="N15" s="472" t="s">
        <v>1006</v>
      </c>
      <c r="O15" s="472" t="s">
        <v>1006</v>
      </c>
      <c r="P15" s="472" t="s">
        <v>1006</v>
      </c>
      <c r="Q15" s="472" t="s">
        <v>1006</v>
      </c>
      <c r="R15" s="472" t="s">
        <v>1006</v>
      </c>
      <c r="S15" s="472" t="s">
        <v>1006</v>
      </c>
      <c r="T15" s="629" t="s">
        <v>1006</v>
      </c>
      <c r="U15" s="629"/>
      <c r="V15" s="629" t="s">
        <v>1006</v>
      </c>
      <c r="W15" s="685"/>
    </row>
    <row r="16" spans="1:23" ht="13.5" customHeight="1">
      <c r="A16" s="635"/>
      <c r="B16" s="627"/>
      <c r="C16" s="448" t="s">
        <v>475</v>
      </c>
      <c r="D16" s="448"/>
      <c r="E16" s="686" t="s">
        <v>584</v>
      </c>
      <c r="F16" s="686"/>
      <c r="G16" s="633" t="s">
        <v>7</v>
      </c>
      <c r="H16" s="633"/>
      <c r="I16" s="447" t="s">
        <v>1012</v>
      </c>
      <c r="J16" s="447" t="s">
        <v>1012</v>
      </c>
      <c r="K16" s="447" t="s">
        <v>1006</v>
      </c>
      <c r="L16" s="447" t="s">
        <v>1012</v>
      </c>
      <c r="M16" s="447" t="s">
        <v>1006</v>
      </c>
      <c r="N16" s="447" t="s">
        <v>1006</v>
      </c>
      <c r="O16" s="447" t="s">
        <v>1006</v>
      </c>
      <c r="P16" s="447" t="s">
        <v>1006</v>
      </c>
      <c r="Q16" s="447" t="s">
        <v>1006</v>
      </c>
      <c r="R16" s="447" t="s">
        <v>6</v>
      </c>
      <c r="S16" s="447" t="s">
        <v>6</v>
      </c>
      <c r="T16" s="633" t="s">
        <v>1006</v>
      </c>
      <c r="U16" s="633"/>
      <c r="V16" s="633" t="s">
        <v>1006</v>
      </c>
      <c r="W16" s="634"/>
    </row>
    <row r="17" spans="1:23" ht="13.5" customHeight="1">
      <c r="A17" s="635"/>
      <c r="B17" s="627"/>
      <c r="C17" s="453"/>
      <c r="D17" s="453" t="s">
        <v>688</v>
      </c>
      <c r="E17" s="628" t="s">
        <v>781</v>
      </c>
      <c r="F17" s="628"/>
      <c r="G17" s="629" t="s">
        <v>1009</v>
      </c>
      <c r="H17" s="629"/>
      <c r="I17" s="472" t="s">
        <v>1009</v>
      </c>
      <c r="J17" s="472" t="s">
        <v>1009</v>
      </c>
      <c r="K17" s="472" t="s">
        <v>1006</v>
      </c>
      <c r="L17" s="472" t="s">
        <v>1009</v>
      </c>
      <c r="M17" s="472" t="s">
        <v>1006</v>
      </c>
      <c r="N17" s="472" t="s">
        <v>1006</v>
      </c>
      <c r="O17" s="472" t="s">
        <v>1006</v>
      </c>
      <c r="P17" s="472" t="s">
        <v>1006</v>
      </c>
      <c r="Q17" s="472" t="s">
        <v>1006</v>
      </c>
      <c r="R17" s="472" t="s">
        <v>1006</v>
      </c>
      <c r="S17" s="472" t="s">
        <v>1006</v>
      </c>
      <c r="T17" s="629" t="s">
        <v>1006</v>
      </c>
      <c r="U17" s="629"/>
      <c r="V17" s="629" t="s">
        <v>1006</v>
      </c>
      <c r="W17" s="685"/>
    </row>
    <row r="18" spans="1:23" ht="13.5" customHeight="1">
      <c r="A18" s="635"/>
      <c r="B18" s="627"/>
      <c r="C18" s="453"/>
      <c r="D18" s="453" t="s">
        <v>691</v>
      </c>
      <c r="E18" s="628" t="s">
        <v>544</v>
      </c>
      <c r="F18" s="628"/>
      <c r="G18" s="629" t="s">
        <v>1013</v>
      </c>
      <c r="H18" s="629"/>
      <c r="I18" s="472" t="s">
        <v>1013</v>
      </c>
      <c r="J18" s="472" t="s">
        <v>1013</v>
      </c>
      <c r="K18" s="472" t="s">
        <v>1006</v>
      </c>
      <c r="L18" s="472" t="s">
        <v>1013</v>
      </c>
      <c r="M18" s="472" t="s">
        <v>1006</v>
      </c>
      <c r="N18" s="472" t="s">
        <v>1006</v>
      </c>
      <c r="O18" s="472" t="s">
        <v>1006</v>
      </c>
      <c r="P18" s="472" t="s">
        <v>1006</v>
      </c>
      <c r="Q18" s="472" t="s">
        <v>1006</v>
      </c>
      <c r="R18" s="472" t="s">
        <v>1006</v>
      </c>
      <c r="S18" s="472" t="s">
        <v>1006</v>
      </c>
      <c r="T18" s="629" t="s">
        <v>1006</v>
      </c>
      <c r="U18" s="629"/>
      <c r="V18" s="629" t="s">
        <v>1006</v>
      </c>
      <c r="W18" s="685"/>
    </row>
    <row r="19" spans="1:23" ht="13.5" customHeight="1">
      <c r="A19" s="635"/>
      <c r="B19" s="627"/>
      <c r="C19" s="453"/>
      <c r="D19" s="453" t="s">
        <v>692</v>
      </c>
      <c r="E19" s="628" t="s">
        <v>1014</v>
      </c>
      <c r="F19" s="628"/>
      <c r="G19" s="629" t="s">
        <v>1009</v>
      </c>
      <c r="H19" s="629"/>
      <c r="I19" s="472" t="s">
        <v>1009</v>
      </c>
      <c r="J19" s="472" t="s">
        <v>1009</v>
      </c>
      <c r="K19" s="472" t="s">
        <v>1006</v>
      </c>
      <c r="L19" s="472" t="s">
        <v>1009</v>
      </c>
      <c r="M19" s="472" t="s">
        <v>1006</v>
      </c>
      <c r="N19" s="472" t="s">
        <v>1006</v>
      </c>
      <c r="O19" s="472" t="s">
        <v>1006</v>
      </c>
      <c r="P19" s="472" t="s">
        <v>1006</v>
      </c>
      <c r="Q19" s="472" t="s">
        <v>1006</v>
      </c>
      <c r="R19" s="472" t="s">
        <v>1006</v>
      </c>
      <c r="S19" s="472" t="s">
        <v>1006</v>
      </c>
      <c r="T19" s="629" t="s">
        <v>1006</v>
      </c>
      <c r="U19" s="629"/>
      <c r="V19" s="629" t="s">
        <v>1006</v>
      </c>
      <c r="W19" s="685"/>
    </row>
    <row r="20" spans="1:23" ht="17.25" customHeight="1">
      <c r="A20" s="635"/>
      <c r="B20" s="627"/>
      <c r="C20" s="453"/>
      <c r="D20" s="453" t="s">
        <v>1015</v>
      </c>
      <c r="E20" s="628" t="s">
        <v>1016</v>
      </c>
      <c r="F20" s="628"/>
      <c r="G20" s="629" t="s">
        <v>1017</v>
      </c>
      <c r="H20" s="629"/>
      <c r="I20" s="472" t="s">
        <v>1017</v>
      </c>
      <c r="J20" s="472" t="s">
        <v>1017</v>
      </c>
      <c r="K20" s="472" t="s">
        <v>1006</v>
      </c>
      <c r="L20" s="472" t="s">
        <v>1017</v>
      </c>
      <c r="M20" s="472" t="s">
        <v>1006</v>
      </c>
      <c r="N20" s="472" t="s">
        <v>1006</v>
      </c>
      <c r="O20" s="472" t="s">
        <v>1006</v>
      </c>
      <c r="P20" s="472" t="s">
        <v>1006</v>
      </c>
      <c r="Q20" s="472" t="s">
        <v>1006</v>
      </c>
      <c r="R20" s="472" t="s">
        <v>1006</v>
      </c>
      <c r="S20" s="472" t="s">
        <v>1006</v>
      </c>
      <c r="T20" s="629" t="s">
        <v>1006</v>
      </c>
      <c r="U20" s="629"/>
      <c r="V20" s="629" t="s">
        <v>1006</v>
      </c>
      <c r="W20" s="685"/>
    </row>
    <row r="21" spans="1:23" ht="13.5" customHeight="1">
      <c r="A21" s="635"/>
      <c r="B21" s="627"/>
      <c r="C21" s="453"/>
      <c r="D21" s="453" t="s">
        <v>476</v>
      </c>
      <c r="E21" s="628" t="s">
        <v>1018</v>
      </c>
      <c r="F21" s="628"/>
      <c r="G21" s="687" t="s">
        <v>6</v>
      </c>
      <c r="H21" s="629"/>
      <c r="I21" s="472" t="s">
        <v>1006</v>
      </c>
      <c r="J21" s="472" t="s">
        <v>1006</v>
      </c>
      <c r="K21" s="472" t="s">
        <v>1006</v>
      </c>
      <c r="L21" s="472" t="s">
        <v>1006</v>
      </c>
      <c r="M21" s="472" t="s">
        <v>1006</v>
      </c>
      <c r="N21" s="472" t="s">
        <v>1006</v>
      </c>
      <c r="O21" s="472" t="s">
        <v>1006</v>
      </c>
      <c r="P21" s="472" t="s">
        <v>1006</v>
      </c>
      <c r="Q21" s="472" t="s">
        <v>1006</v>
      </c>
      <c r="R21" s="582" t="s">
        <v>6</v>
      </c>
      <c r="S21" s="582" t="s">
        <v>6</v>
      </c>
      <c r="T21" s="629" t="s">
        <v>1006</v>
      </c>
      <c r="U21" s="629"/>
      <c r="V21" s="629" t="s">
        <v>1006</v>
      </c>
      <c r="W21" s="685"/>
    </row>
    <row r="22" spans="1:23" ht="13.5" customHeight="1">
      <c r="A22" s="635"/>
      <c r="B22" s="627"/>
      <c r="C22" s="448" t="s">
        <v>1019</v>
      </c>
      <c r="D22" s="448"/>
      <c r="E22" s="686" t="s">
        <v>1020</v>
      </c>
      <c r="F22" s="686"/>
      <c r="G22" s="633" t="s">
        <v>1021</v>
      </c>
      <c r="H22" s="633"/>
      <c r="I22" s="447" t="s">
        <v>1021</v>
      </c>
      <c r="J22" s="447" t="s">
        <v>1021</v>
      </c>
      <c r="K22" s="447" t="s">
        <v>1006</v>
      </c>
      <c r="L22" s="447" t="s">
        <v>1021</v>
      </c>
      <c r="M22" s="447" t="s">
        <v>1006</v>
      </c>
      <c r="N22" s="447" t="s">
        <v>1006</v>
      </c>
      <c r="O22" s="447" t="s">
        <v>1006</v>
      </c>
      <c r="P22" s="447" t="s">
        <v>1006</v>
      </c>
      <c r="Q22" s="447" t="s">
        <v>1006</v>
      </c>
      <c r="R22" s="447" t="s">
        <v>1006</v>
      </c>
      <c r="S22" s="447" t="s">
        <v>1006</v>
      </c>
      <c r="T22" s="633" t="s">
        <v>1006</v>
      </c>
      <c r="U22" s="633"/>
      <c r="V22" s="633" t="s">
        <v>1006</v>
      </c>
      <c r="W22" s="634"/>
    </row>
    <row r="23" spans="1:23" ht="17.25" customHeight="1">
      <c r="A23" s="635"/>
      <c r="B23" s="627"/>
      <c r="C23" s="453"/>
      <c r="D23" s="453" t="s">
        <v>1022</v>
      </c>
      <c r="E23" s="628" t="s">
        <v>1023</v>
      </c>
      <c r="F23" s="628"/>
      <c r="G23" s="629" t="s">
        <v>1021</v>
      </c>
      <c r="H23" s="629"/>
      <c r="I23" s="472" t="s">
        <v>1021</v>
      </c>
      <c r="J23" s="472" t="s">
        <v>1021</v>
      </c>
      <c r="K23" s="472" t="s">
        <v>1006</v>
      </c>
      <c r="L23" s="472" t="s">
        <v>1021</v>
      </c>
      <c r="M23" s="472" t="s">
        <v>1006</v>
      </c>
      <c r="N23" s="472" t="s">
        <v>1006</v>
      </c>
      <c r="O23" s="472" t="s">
        <v>1006</v>
      </c>
      <c r="P23" s="472" t="s">
        <v>1006</v>
      </c>
      <c r="Q23" s="472" t="s">
        <v>1006</v>
      </c>
      <c r="R23" s="472" t="s">
        <v>1006</v>
      </c>
      <c r="S23" s="472" t="s">
        <v>1006</v>
      </c>
      <c r="T23" s="629" t="s">
        <v>1006</v>
      </c>
      <c r="U23" s="629"/>
      <c r="V23" s="629" t="s">
        <v>1006</v>
      </c>
      <c r="W23" s="685"/>
    </row>
    <row r="24" spans="1:23" ht="13.5" customHeight="1">
      <c r="A24" s="635"/>
      <c r="B24" s="627"/>
      <c r="C24" s="448" t="s">
        <v>588</v>
      </c>
      <c r="D24" s="448"/>
      <c r="E24" s="686" t="s">
        <v>595</v>
      </c>
      <c r="F24" s="686"/>
      <c r="G24" s="633" t="s">
        <v>1024</v>
      </c>
      <c r="H24" s="633"/>
      <c r="I24" s="447" t="s">
        <v>1024</v>
      </c>
      <c r="J24" s="447" t="s">
        <v>1024</v>
      </c>
      <c r="K24" s="447" t="s">
        <v>1006</v>
      </c>
      <c r="L24" s="447" t="s">
        <v>1024</v>
      </c>
      <c r="M24" s="447" t="s">
        <v>1006</v>
      </c>
      <c r="N24" s="447" t="s">
        <v>1006</v>
      </c>
      <c r="O24" s="447" t="s">
        <v>1006</v>
      </c>
      <c r="P24" s="447" t="s">
        <v>1006</v>
      </c>
      <c r="Q24" s="447" t="s">
        <v>1006</v>
      </c>
      <c r="R24" s="447" t="s">
        <v>1006</v>
      </c>
      <c r="S24" s="447" t="s">
        <v>1006</v>
      </c>
      <c r="T24" s="633" t="s">
        <v>1006</v>
      </c>
      <c r="U24" s="633"/>
      <c r="V24" s="633" t="s">
        <v>1006</v>
      </c>
      <c r="W24" s="634"/>
    </row>
    <row r="25" spans="1:23" ht="17.25" customHeight="1">
      <c r="A25" s="635"/>
      <c r="B25" s="627"/>
      <c r="C25" s="453"/>
      <c r="D25" s="453" t="s">
        <v>1015</v>
      </c>
      <c r="E25" s="628" t="s">
        <v>1016</v>
      </c>
      <c r="F25" s="628"/>
      <c r="G25" s="629" t="s">
        <v>1024</v>
      </c>
      <c r="H25" s="629"/>
      <c r="I25" s="472" t="s">
        <v>1024</v>
      </c>
      <c r="J25" s="472" t="s">
        <v>1024</v>
      </c>
      <c r="K25" s="472" t="s">
        <v>1006</v>
      </c>
      <c r="L25" s="472" t="s">
        <v>1024</v>
      </c>
      <c r="M25" s="472" t="s">
        <v>1006</v>
      </c>
      <c r="N25" s="472" t="s">
        <v>1006</v>
      </c>
      <c r="O25" s="472" t="s">
        <v>1006</v>
      </c>
      <c r="P25" s="472" t="s">
        <v>1006</v>
      </c>
      <c r="Q25" s="472" t="s">
        <v>1006</v>
      </c>
      <c r="R25" s="472" t="s">
        <v>1006</v>
      </c>
      <c r="S25" s="472" t="s">
        <v>1006</v>
      </c>
      <c r="T25" s="629" t="s">
        <v>1006</v>
      </c>
      <c r="U25" s="629"/>
      <c r="V25" s="629" t="s">
        <v>1006</v>
      </c>
      <c r="W25" s="685"/>
    </row>
    <row r="26" spans="1:23" ht="13.5" customHeight="1">
      <c r="A26" s="636" t="s">
        <v>478</v>
      </c>
      <c r="B26" s="646"/>
      <c r="C26" s="445"/>
      <c r="D26" s="445"/>
      <c r="E26" s="630" t="s">
        <v>815</v>
      </c>
      <c r="F26" s="630"/>
      <c r="G26" s="631" t="s">
        <v>1025</v>
      </c>
      <c r="H26" s="631"/>
      <c r="I26" s="446" t="s">
        <v>1026</v>
      </c>
      <c r="J26" s="446" t="s">
        <v>1026</v>
      </c>
      <c r="K26" s="446" t="s">
        <v>1006</v>
      </c>
      <c r="L26" s="446" t="s">
        <v>1026</v>
      </c>
      <c r="M26" s="446" t="s">
        <v>1006</v>
      </c>
      <c r="N26" s="446" t="s">
        <v>1006</v>
      </c>
      <c r="O26" s="446" t="s">
        <v>1006</v>
      </c>
      <c r="P26" s="446" t="s">
        <v>1006</v>
      </c>
      <c r="Q26" s="446" t="s">
        <v>1006</v>
      </c>
      <c r="R26" s="446" t="s">
        <v>1027</v>
      </c>
      <c r="S26" s="446" t="s">
        <v>1027</v>
      </c>
      <c r="T26" s="631" t="s">
        <v>1006</v>
      </c>
      <c r="U26" s="631"/>
      <c r="V26" s="631" t="s">
        <v>1006</v>
      </c>
      <c r="W26" s="632"/>
    </row>
    <row r="27" spans="1:23" ht="13.5" customHeight="1">
      <c r="A27" s="688"/>
      <c r="B27" s="689"/>
      <c r="C27" s="448" t="s">
        <v>479</v>
      </c>
      <c r="D27" s="448"/>
      <c r="E27" s="686" t="s">
        <v>590</v>
      </c>
      <c r="F27" s="686"/>
      <c r="G27" s="633" t="s">
        <v>1025</v>
      </c>
      <c r="H27" s="633"/>
      <c r="I27" s="447" t="s">
        <v>1026</v>
      </c>
      <c r="J27" s="447" t="s">
        <v>1026</v>
      </c>
      <c r="K27" s="447" t="s">
        <v>1006</v>
      </c>
      <c r="L27" s="447" t="s">
        <v>1026</v>
      </c>
      <c r="M27" s="447" t="s">
        <v>1006</v>
      </c>
      <c r="N27" s="447" t="s">
        <v>1006</v>
      </c>
      <c r="O27" s="447" t="s">
        <v>1006</v>
      </c>
      <c r="P27" s="447" t="s">
        <v>1006</v>
      </c>
      <c r="Q27" s="447" t="s">
        <v>1006</v>
      </c>
      <c r="R27" s="447" t="s">
        <v>1027</v>
      </c>
      <c r="S27" s="447" t="s">
        <v>1027</v>
      </c>
      <c r="T27" s="633" t="s">
        <v>1006</v>
      </c>
      <c r="U27" s="633"/>
      <c r="V27" s="633" t="s">
        <v>1006</v>
      </c>
      <c r="W27" s="634"/>
    </row>
    <row r="28" spans="1:23" ht="13.5" customHeight="1">
      <c r="A28" s="635"/>
      <c r="B28" s="627"/>
      <c r="C28" s="453"/>
      <c r="D28" s="453" t="s">
        <v>688</v>
      </c>
      <c r="E28" s="628" t="s">
        <v>781</v>
      </c>
      <c r="F28" s="628"/>
      <c r="G28" s="629" t="s">
        <v>1028</v>
      </c>
      <c r="H28" s="629"/>
      <c r="I28" s="472" t="s">
        <v>1028</v>
      </c>
      <c r="J28" s="472" t="s">
        <v>1028</v>
      </c>
      <c r="K28" s="472" t="s">
        <v>1006</v>
      </c>
      <c r="L28" s="472" t="s">
        <v>1028</v>
      </c>
      <c r="M28" s="472" t="s">
        <v>1006</v>
      </c>
      <c r="N28" s="472" t="s">
        <v>1006</v>
      </c>
      <c r="O28" s="472" t="s">
        <v>1006</v>
      </c>
      <c r="P28" s="472" t="s">
        <v>1006</v>
      </c>
      <c r="Q28" s="472" t="s">
        <v>1006</v>
      </c>
      <c r="R28" s="472" t="s">
        <v>1006</v>
      </c>
      <c r="S28" s="472" t="s">
        <v>1006</v>
      </c>
      <c r="T28" s="629" t="s">
        <v>1006</v>
      </c>
      <c r="U28" s="629"/>
      <c r="V28" s="629" t="s">
        <v>1006</v>
      </c>
      <c r="W28" s="685"/>
    </row>
    <row r="29" spans="1:23" ht="13.5" customHeight="1">
      <c r="A29" s="635"/>
      <c r="B29" s="627"/>
      <c r="C29" s="453"/>
      <c r="D29" s="453" t="s">
        <v>692</v>
      </c>
      <c r="E29" s="628" t="s">
        <v>1014</v>
      </c>
      <c r="F29" s="628"/>
      <c r="G29" s="629" t="s">
        <v>1029</v>
      </c>
      <c r="H29" s="629"/>
      <c r="I29" s="472" t="s">
        <v>1029</v>
      </c>
      <c r="J29" s="472" t="s">
        <v>1029</v>
      </c>
      <c r="K29" s="472" t="s">
        <v>1006</v>
      </c>
      <c r="L29" s="472" t="s">
        <v>1029</v>
      </c>
      <c r="M29" s="472" t="s">
        <v>1006</v>
      </c>
      <c r="N29" s="472" t="s">
        <v>1006</v>
      </c>
      <c r="O29" s="472" t="s">
        <v>1006</v>
      </c>
      <c r="P29" s="472" t="s">
        <v>1006</v>
      </c>
      <c r="Q29" s="472" t="s">
        <v>1006</v>
      </c>
      <c r="R29" s="472" t="s">
        <v>1006</v>
      </c>
      <c r="S29" s="472" t="s">
        <v>1006</v>
      </c>
      <c r="T29" s="629" t="s">
        <v>1006</v>
      </c>
      <c r="U29" s="629"/>
      <c r="V29" s="629" t="s">
        <v>1006</v>
      </c>
      <c r="W29" s="685"/>
    </row>
    <row r="30" spans="1:23" ht="13.5" customHeight="1">
      <c r="A30" s="635"/>
      <c r="B30" s="627"/>
      <c r="C30" s="453"/>
      <c r="D30" s="453" t="s">
        <v>689</v>
      </c>
      <c r="E30" s="628" t="s">
        <v>550</v>
      </c>
      <c r="F30" s="628"/>
      <c r="G30" s="629" t="s">
        <v>1030</v>
      </c>
      <c r="H30" s="629"/>
      <c r="I30" s="472" t="s">
        <v>1030</v>
      </c>
      <c r="J30" s="472" t="s">
        <v>1030</v>
      </c>
      <c r="K30" s="472" t="s">
        <v>1006</v>
      </c>
      <c r="L30" s="472" t="s">
        <v>1030</v>
      </c>
      <c r="M30" s="472" t="s">
        <v>1006</v>
      </c>
      <c r="N30" s="472" t="s">
        <v>1006</v>
      </c>
      <c r="O30" s="472" t="s">
        <v>1006</v>
      </c>
      <c r="P30" s="472" t="s">
        <v>1006</v>
      </c>
      <c r="Q30" s="472" t="s">
        <v>1006</v>
      </c>
      <c r="R30" s="472" t="s">
        <v>1006</v>
      </c>
      <c r="S30" s="472" t="s">
        <v>1006</v>
      </c>
      <c r="T30" s="629" t="s">
        <v>1006</v>
      </c>
      <c r="U30" s="629"/>
      <c r="V30" s="629" t="s">
        <v>1006</v>
      </c>
      <c r="W30" s="685"/>
    </row>
    <row r="31" spans="1:23" ht="13.5" customHeight="1">
      <c r="A31" s="635"/>
      <c r="B31" s="627"/>
      <c r="C31" s="453"/>
      <c r="D31" s="453" t="s">
        <v>476</v>
      </c>
      <c r="E31" s="628" t="s">
        <v>1018</v>
      </c>
      <c r="F31" s="628"/>
      <c r="G31" s="629" t="s">
        <v>1027</v>
      </c>
      <c r="H31" s="629"/>
      <c r="I31" s="472" t="s">
        <v>1006</v>
      </c>
      <c r="J31" s="472" t="s">
        <v>1006</v>
      </c>
      <c r="K31" s="472" t="s">
        <v>1006</v>
      </c>
      <c r="L31" s="472" t="s">
        <v>1006</v>
      </c>
      <c r="M31" s="472" t="s">
        <v>1006</v>
      </c>
      <c r="N31" s="472" t="s">
        <v>1006</v>
      </c>
      <c r="O31" s="472" t="s">
        <v>1006</v>
      </c>
      <c r="P31" s="472" t="s">
        <v>1006</v>
      </c>
      <c r="Q31" s="472" t="s">
        <v>1006</v>
      </c>
      <c r="R31" s="472" t="s">
        <v>1027</v>
      </c>
      <c r="S31" s="472" t="s">
        <v>1027</v>
      </c>
      <c r="T31" s="629" t="s">
        <v>1006</v>
      </c>
      <c r="U31" s="629"/>
      <c r="V31" s="629" t="s">
        <v>1006</v>
      </c>
      <c r="W31" s="685"/>
    </row>
    <row r="32" spans="1:23" ht="13.5" customHeight="1">
      <c r="A32" s="636" t="s">
        <v>480</v>
      </c>
      <c r="B32" s="646"/>
      <c r="C32" s="445"/>
      <c r="D32" s="445"/>
      <c r="E32" s="630" t="s">
        <v>816</v>
      </c>
      <c r="F32" s="630"/>
      <c r="G32" s="631" t="s">
        <v>387</v>
      </c>
      <c r="H32" s="631"/>
      <c r="I32" s="446" t="s">
        <v>1031</v>
      </c>
      <c r="J32" s="446" t="s">
        <v>1032</v>
      </c>
      <c r="K32" s="446" t="s">
        <v>1033</v>
      </c>
      <c r="L32" s="446" t="s">
        <v>1034</v>
      </c>
      <c r="M32" s="446" t="s">
        <v>1035</v>
      </c>
      <c r="N32" s="446" t="s">
        <v>1036</v>
      </c>
      <c r="O32" s="446" t="s">
        <v>1006</v>
      </c>
      <c r="P32" s="446" t="s">
        <v>1006</v>
      </c>
      <c r="Q32" s="446" t="s">
        <v>1006</v>
      </c>
      <c r="R32" s="446" t="s">
        <v>388</v>
      </c>
      <c r="S32" s="446" t="s">
        <v>388</v>
      </c>
      <c r="T32" s="631" t="s">
        <v>1006</v>
      </c>
      <c r="U32" s="631"/>
      <c r="V32" s="631" t="s">
        <v>1006</v>
      </c>
      <c r="W32" s="632"/>
    </row>
    <row r="33" spans="1:23" ht="13.5" customHeight="1">
      <c r="A33" s="688"/>
      <c r="B33" s="689"/>
      <c r="C33" s="448" t="s">
        <v>1037</v>
      </c>
      <c r="D33" s="448"/>
      <c r="E33" s="686" t="s">
        <v>1038</v>
      </c>
      <c r="F33" s="686"/>
      <c r="G33" s="633" t="s">
        <v>1035</v>
      </c>
      <c r="H33" s="633"/>
      <c r="I33" s="447" t="s">
        <v>1035</v>
      </c>
      <c r="J33" s="447" t="s">
        <v>1006</v>
      </c>
      <c r="K33" s="447" t="s">
        <v>1006</v>
      </c>
      <c r="L33" s="447" t="s">
        <v>1006</v>
      </c>
      <c r="M33" s="447" t="s">
        <v>1035</v>
      </c>
      <c r="N33" s="447" t="s">
        <v>1006</v>
      </c>
      <c r="O33" s="447" t="s">
        <v>1006</v>
      </c>
      <c r="P33" s="447" t="s">
        <v>1006</v>
      </c>
      <c r="Q33" s="447" t="s">
        <v>1006</v>
      </c>
      <c r="R33" s="447" t="s">
        <v>1006</v>
      </c>
      <c r="S33" s="447" t="s">
        <v>1006</v>
      </c>
      <c r="T33" s="633" t="s">
        <v>1006</v>
      </c>
      <c r="U33" s="633"/>
      <c r="V33" s="633" t="s">
        <v>1006</v>
      </c>
      <c r="W33" s="634"/>
    </row>
    <row r="34" spans="1:23" ht="17.25" customHeight="1">
      <c r="A34" s="635"/>
      <c r="B34" s="627"/>
      <c r="C34" s="453"/>
      <c r="D34" s="453" t="s">
        <v>1039</v>
      </c>
      <c r="E34" s="628" t="s">
        <v>1040</v>
      </c>
      <c r="F34" s="628"/>
      <c r="G34" s="629" t="s">
        <v>1035</v>
      </c>
      <c r="H34" s="629"/>
      <c r="I34" s="472" t="s">
        <v>1035</v>
      </c>
      <c r="J34" s="472" t="s">
        <v>1006</v>
      </c>
      <c r="K34" s="472" t="s">
        <v>1006</v>
      </c>
      <c r="L34" s="472" t="s">
        <v>1006</v>
      </c>
      <c r="M34" s="472" t="s">
        <v>1035</v>
      </c>
      <c r="N34" s="472" t="s">
        <v>1006</v>
      </c>
      <c r="O34" s="472" t="s">
        <v>1006</v>
      </c>
      <c r="P34" s="472" t="s">
        <v>1006</v>
      </c>
      <c r="Q34" s="472" t="s">
        <v>1006</v>
      </c>
      <c r="R34" s="472" t="s">
        <v>1006</v>
      </c>
      <c r="S34" s="472" t="s">
        <v>1006</v>
      </c>
      <c r="T34" s="629" t="s">
        <v>1006</v>
      </c>
      <c r="U34" s="629"/>
      <c r="V34" s="629" t="s">
        <v>1006</v>
      </c>
      <c r="W34" s="685"/>
    </row>
    <row r="35" spans="1:23" ht="13.5" customHeight="1">
      <c r="A35" s="635"/>
      <c r="B35" s="627"/>
      <c r="C35" s="448" t="s">
        <v>481</v>
      </c>
      <c r="D35" s="448"/>
      <c r="E35" s="686" t="s">
        <v>593</v>
      </c>
      <c r="F35" s="686"/>
      <c r="G35" s="633" t="s">
        <v>1041</v>
      </c>
      <c r="H35" s="633"/>
      <c r="I35" s="447" t="s">
        <v>1042</v>
      </c>
      <c r="J35" s="447" t="s">
        <v>1042</v>
      </c>
      <c r="K35" s="447" t="s">
        <v>1006</v>
      </c>
      <c r="L35" s="447" t="s">
        <v>1042</v>
      </c>
      <c r="M35" s="447" t="s">
        <v>1006</v>
      </c>
      <c r="N35" s="447" t="s">
        <v>1006</v>
      </c>
      <c r="O35" s="447" t="s">
        <v>1006</v>
      </c>
      <c r="P35" s="447" t="s">
        <v>1006</v>
      </c>
      <c r="Q35" s="447" t="s">
        <v>1006</v>
      </c>
      <c r="R35" s="447" t="s">
        <v>1043</v>
      </c>
      <c r="S35" s="447" t="s">
        <v>1043</v>
      </c>
      <c r="T35" s="633" t="s">
        <v>1006</v>
      </c>
      <c r="U35" s="633"/>
      <c r="V35" s="633" t="s">
        <v>1006</v>
      </c>
      <c r="W35" s="634"/>
    </row>
    <row r="36" spans="1:23" ht="13.5" customHeight="1">
      <c r="A36" s="635"/>
      <c r="B36" s="627"/>
      <c r="C36" s="453"/>
      <c r="D36" s="453" t="s">
        <v>689</v>
      </c>
      <c r="E36" s="628" t="s">
        <v>550</v>
      </c>
      <c r="F36" s="628"/>
      <c r="G36" s="629" t="s">
        <v>1042</v>
      </c>
      <c r="H36" s="629"/>
      <c r="I36" s="472" t="s">
        <v>1042</v>
      </c>
      <c r="J36" s="472" t="s">
        <v>1042</v>
      </c>
      <c r="K36" s="472" t="s">
        <v>1006</v>
      </c>
      <c r="L36" s="472" t="s">
        <v>1042</v>
      </c>
      <c r="M36" s="472" t="s">
        <v>1006</v>
      </c>
      <c r="N36" s="472" t="s">
        <v>1006</v>
      </c>
      <c r="O36" s="472" t="s">
        <v>1006</v>
      </c>
      <c r="P36" s="472" t="s">
        <v>1006</v>
      </c>
      <c r="Q36" s="472" t="s">
        <v>1006</v>
      </c>
      <c r="R36" s="472" t="s">
        <v>1006</v>
      </c>
      <c r="S36" s="472" t="s">
        <v>1006</v>
      </c>
      <c r="T36" s="629" t="s">
        <v>1006</v>
      </c>
      <c r="U36" s="629"/>
      <c r="V36" s="629" t="s">
        <v>1006</v>
      </c>
      <c r="W36" s="685"/>
    </row>
    <row r="37" spans="1:23" ht="17.25" customHeight="1">
      <c r="A37" s="635"/>
      <c r="B37" s="627"/>
      <c r="C37" s="453"/>
      <c r="D37" s="453" t="s">
        <v>477</v>
      </c>
      <c r="E37" s="628" t="s">
        <v>1044</v>
      </c>
      <c r="F37" s="628"/>
      <c r="G37" s="629" t="s">
        <v>1043</v>
      </c>
      <c r="H37" s="629"/>
      <c r="I37" s="472" t="s">
        <v>1006</v>
      </c>
      <c r="J37" s="472" t="s">
        <v>1006</v>
      </c>
      <c r="K37" s="472" t="s">
        <v>1006</v>
      </c>
      <c r="L37" s="472" t="s">
        <v>1006</v>
      </c>
      <c r="M37" s="472" t="s">
        <v>1006</v>
      </c>
      <c r="N37" s="472" t="s">
        <v>1006</v>
      </c>
      <c r="O37" s="472" t="s">
        <v>1006</v>
      </c>
      <c r="P37" s="472" t="s">
        <v>1006</v>
      </c>
      <c r="Q37" s="472" t="s">
        <v>1006</v>
      </c>
      <c r="R37" s="472" t="s">
        <v>1043</v>
      </c>
      <c r="S37" s="472" t="s">
        <v>1043</v>
      </c>
      <c r="T37" s="629" t="s">
        <v>1006</v>
      </c>
      <c r="U37" s="629"/>
      <c r="V37" s="629" t="s">
        <v>1006</v>
      </c>
      <c r="W37" s="685"/>
    </row>
    <row r="38" spans="1:23" ht="13.5" customHeight="1">
      <c r="A38" s="635"/>
      <c r="B38" s="627"/>
      <c r="C38" s="448" t="s">
        <v>482</v>
      </c>
      <c r="D38" s="448"/>
      <c r="E38" s="686" t="s">
        <v>595</v>
      </c>
      <c r="F38" s="686"/>
      <c r="G38" s="633" t="s">
        <v>386</v>
      </c>
      <c r="H38" s="633"/>
      <c r="I38" s="447" t="s">
        <v>1045</v>
      </c>
      <c r="J38" s="447" t="s">
        <v>1046</v>
      </c>
      <c r="K38" s="447" t="s">
        <v>1033</v>
      </c>
      <c r="L38" s="447" t="s">
        <v>1047</v>
      </c>
      <c r="M38" s="447" t="s">
        <v>1006</v>
      </c>
      <c r="N38" s="447" t="s">
        <v>1036</v>
      </c>
      <c r="O38" s="447" t="s">
        <v>1006</v>
      </c>
      <c r="P38" s="447" t="s">
        <v>1006</v>
      </c>
      <c r="Q38" s="447" t="s">
        <v>1006</v>
      </c>
      <c r="R38" s="447" t="s">
        <v>384</v>
      </c>
      <c r="S38" s="447" t="s">
        <v>384</v>
      </c>
      <c r="T38" s="633" t="s">
        <v>1006</v>
      </c>
      <c r="U38" s="633"/>
      <c r="V38" s="633" t="s">
        <v>1006</v>
      </c>
      <c r="W38" s="634"/>
    </row>
    <row r="39" spans="1:23" ht="13.5" customHeight="1">
      <c r="A39" s="635"/>
      <c r="B39" s="627"/>
      <c r="C39" s="453"/>
      <c r="D39" s="453" t="s">
        <v>1048</v>
      </c>
      <c r="E39" s="628" t="s">
        <v>530</v>
      </c>
      <c r="F39" s="628"/>
      <c r="G39" s="629" t="s">
        <v>1036</v>
      </c>
      <c r="H39" s="629"/>
      <c r="I39" s="472" t="s">
        <v>1036</v>
      </c>
      <c r="J39" s="472" t="s">
        <v>1006</v>
      </c>
      <c r="K39" s="472" t="s">
        <v>1006</v>
      </c>
      <c r="L39" s="472" t="s">
        <v>1006</v>
      </c>
      <c r="M39" s="472" t="s">
        <v>1006</v>
      </c>
      <c r="N39" s="472" t="s">
        <v>1036</v>
      </c>
      <c r="O39" s="472" t="s">
        <v>1006</v>
      </c>
      <c r="P39" s="472" t="s">
        <v>1006</v>
      </c>
      <c r="Q39" s="472" t="s">
        <v>1006</v>
      </c>
      <c r="R39" s="472" t="s">
        <v>1006</v>
      </c>
      <c r="S39" s="472" t="s">
        <v>1006</v>
      </c>
      <c r="T39" s="629" t="s">
        <v>1006</v>
      </c>
      <c r="U39" s="629"/>
      <c r="V39" s="629" t="s">
        <v>1006</v>
      </c>
      <c r="W39" s="685"/>
    </row>
    <row r="40" spans="1:23" ht="13.5" customHeight="1">
      <c r="A40" s="635"/>
      <c r="B40" s="627"/>
      <c r="C40" s="453"/>
      <c r="D40" s="453" t="s">
        <v>1049</v>
      </c>
      <c r="E40" s="628" t="s">
        <v>532</v>
      </c>
      <c r="F40" s="628"/>
      <c r="G40" s="629" t="s">
        <v>1050</v>
      </c>
      <c r="H40" s="629"/>
      <c r="I40" s="472" t="s">
        <v>1050</v>
      </c>
      <c r="J40" s="472" t="s">
        <v>1050</v>
      </c>
      <c r="K40" s="472" t="s">
        <v>1050</v>
      </c>
      <c r="L40" s="472" t="s">
        <v>1006</v>
      </c>
      <c r="M40" s="472" t="s">
        <v>1006</v>
      </c>
      <c r="N40" s="472" t="s">
        <v>1006</v>
      </c>
      <c r="O40" s="472" t="s">
        <v>1006</v>
      </c>
      <c r="P40" s="472" t="s">
        <v>1006</v>
      </c>
      <c r="Q40" s="472" t="s">
        <v>1006</v>
      </c>
      <c r="R40" s="472" t="s">
        <v>1006</v>
      </c>
      <c r="S40" s="472" t="s">
        <v>1006</v>
      </c>
      <c r="T40" s="629" t="s">
        <v>1006</v>
      </c>
      <c r="U40" s="629"/>
      <c r="V40" s="629" t="s">
        <v>1006</v>
      </c>
      <c r="W40" s="685"/>
    </row>
    <row r="41" spans="1:23" ht="13.5" customHeight="1">
      <c r="A41" s="635"/>
      <c r="B41" s="627"/>
      <c r="C41" s="453"/>
      <c r="D41" s="453" t="s">
        <v>1051</v>
      </c>
      <c r="E41" s="628" t="s">
        <v>536</v>
      </c>
      <c r="F41" s="628"/>
      <c r="G41" s="629" t="s">
        <v>1052</v>
      </c>
      <c r="H41" s="629"/>
      <c r="I41" s="472" t="s">
        <v>1052</v>
      </c>
      <c r="J41" s="472" t="s">
        <v>1052</v>
      </c>
      <c r="K41" s="472" t="s">
        <v>1052</v>
      </c>
      <c r="L41" s="472" t="s">
        <v>1006</v>
      </c>
      <c r="M41" s="472" t="s">
        <v>1006</v>
      </c>
      <c r="N41" s="472" t="s">
        <v>1006</v>
      </c>
      <c r="O41" s="472" t="s">
        <v>1006</v>
      </c>
      <c r="P41" s="472" t="s">
        <v>1006</v>
      </c>
      <c r="Q41" s="472" t="s">
        <v>1006</v>
      </c>
      <c r="R41" s="472" t="s">
        <v>1006</v>
      </c>
      <c r="S41" s="472" t="s">
        <v>1006</v>
      </c>
      <c r="T41" s="629" t="s">
        <v>1006</v>
      </c>
      <c r="U41" s="629"/>
      <c r="V41" s="629" t="s">
        <v>1006</v>
      </c>
      <c r="W41" s="685"/>
    </row>
    <row r="42" spans="1:23" ht="13.5" customHeight="1">
      <c r="A42" s="635"/>
      <c r="B42" s="627"/>
      <c r="C42" s="453"/>
      <c r="D42" s="453" t="s">
        <v>1053</v>
      </c>
      <c r="E42" s="628" t="s">
        <v>538</v>
      </c>
      <c r="F42" s="628"/>
      <c r="G42" s="629" t="s">
        <v>1054</v>
      </c>
      <c r="H42" s="629"/>
      <c r="I42" s="472" t="s">
        <v>1054</v>
      </c>
      <c r="J42" s="472" t="s">
        <v>1054</v>
      </c>
      <c r="K42" s="472" t="s">
        <v>1054</v>
      </c>
      <c r="L42" s="472" t="s">
        <v>1006</v>
      </c>
      <c r="M42" s="472" t="s">
        <v>1006</v>
      </c>
      <c r="N42" s="472" t="s">
        <v>1006</v>
      </c>
      <c r="O42" s="472" t="s">
        <v>1006</v>
      </c>
      <c r="P42" s="472" t="s">
        <v>1006</v>
      </c>
      <c r="Q42" s="472" t="s">
        <v>1006</v>
      </c>
      <c r="R42" s="472" t="s">
        <v>1006</v>
      </c>
      <c r="S42" s="472" t="s">
        <v>1006</v>
      </c>
      <c r="T42" s="629" t="s">
        <v>1006</v>
      </c>
      <c r="U42" s="629"/>
      <c r="V42" s="629" t="s">
        <v>1006</v>
      </c>
      <c r="W42" s="685"/>
    </row>
    <row r="43" spans="1:23" ht="13.5" customHeight="1">
      <c r="A43" s="635"/>
      <c r="B43" s="627"/>
      <c r="C43" s="453"/>
      <c r="D43" s="453" t="s">
        <v>688</v>
      </c>
      <c r="E43" s="628" t="s">
        <v>781</v>
      </c>
      <c r="F43" s="628"/>
      <c r="G43" s="629" t="s">
        <v>1055</v>
      </c>
      <c r="H43" s="629"/>
      <c r="I43" s="472" t="s">
        <v>1055</v>
      </c>
      <c r="J43" s="472" t="s">
        <v>1055</v>
      </c>
      <c r="K43" s="472" t="s">
        <v>1006</v>
      </c>
      <c r="L43" s="472" t="s">
        <v>1055</v>
      </c>
      <c r="M43" s="472" t="s">
        <v>1006</v>
      </c>
      <c r="N43" s="472" t="s">
        <v>1006</v>
      </c>
      <c r="O43" s="472" t="s">
        <v>1006</v>
      </c>
      <c r="P43" s="472" t="s">
        <v>1006</v>
      </c>
      <c r="Q43" s="472" t="s">
        <v>1006</v>
      </c>
      <c r="R43" s="472" t="s">
        <v>1006</v>
      </c>
      <c r="S43" s="472" t="s">
        <v>1006</v>
      </c>
      <c r="T43" s="629" t="s">
        <v>1006</v>
      </c>
      <c r="U43" s="629"/>
      <c r="V43" s="629" t="s">
        <v>1006</v>
      </c>
      <c r="W43" s="685"/>
    </row>
    <row r="44" spans="1:23" ht="13.5" customHeight="1">
      <c r="A44" s="635"/>
      <c r="B44" s="627"/>
      <c r="C44" s="453"/>
      <c r="D44" s="453" t="s">
        <v>691</v>
      </c>
      <c r="E44" s="628" t="s">
        <v>544</v>
      </c>
      <c r="F44" s="628"/>
      <c r="G44" s="629" t="s">
        <v>0</v>
      </c>
      <c r="H44" s="629"/>
      <c r="I44" s="472" t="s">
        <v>0</v>
      </c>
      <c r="J44" s="472" t="s">
        <v>0</v>
      </c>
      <c r="K44" s="472" t="s">
        <v>1006</v>
      </c>
      <c r="L44" s="472" t="s">
        <v>0</v>
      </c>
      <c r="M44" s="472" t="s">
        <v>1006</v>
      </c>
      <c r="N44" s="472" t="s">
        <v>1006</v>
      </c>
      <c r="O44" s="472" t="s">
        <v>1006</v>
      </c>
      <c r="P44" s="472" t="s">
        <v>1006</v>
      </c>
      <c r="Q44" s="472" t="s">
        <v>1006</v>
      </c>
      <c r="R44" s="472" t="s">
        <v>1006</v>
      </c>
      <c r="S44" s="472" t="s">
        <v>1006</v>
      </c>
      <c r="T44" s="629" t="s">
        <v>1006</v>
      </c>
      <c r="U44" s="629"/>
      <c r="V44" s="629" t="s">
        <v>1006</v>
      </c>
      <c r="W44" s="685"/>
    </row>
    <row r="45" spans="1:23" ht="13.5" customHeight="1">
      <c r="A45" s="635"/>
      <c r="B45" s="627"/>
      <c r="C45" s="453"/>
      <c r="D45" s="453" t="s">
        <v>1</v>
      </c>
      <c r="E45" s="628" t="s">
        <v>548</v>
      </c>
      <c r="F45" s="628"/>
      <c r="G45" s="629" t="s">
        <v>1009</v>
      </c>
      <c r="H45" s="629"/>
      <c r="I45" s="472" t="s">
        <v>1009</v>
      </c>
      <c r="J45" s="472" t="s">
        <v>1009</v>
      </c>
      <c r="K45" s="472" t="s">
        <v>1006</v>
      </c>
      <c r="L45" s="472" t="s">
        <v>1009</v>
      </c>
      <c r="M45" s="472" t="s">
        <v>1006</v>
      </c>
      <c r="N45" s="472" t="s">
        <v>1006</v>
      </c>
      <c r="O45" s="472" t="s">
        <v>1006</v>
      </c>
      <c r="P45" s="472" t="s">
        <v>1006</v>
      </c>
      <c r="Q45" s="472" t="s">
        <v>1006</v>
      </c>
      <c r="R45" s="472" t="s">
        <v>1006</v>
      </c>
      <c r="S45" s="472" t="s">
        <v>1006</v>
      </c>
      <c r="T45" s="629" t="s">
        <v>1006</v>
      </c>
      <c r="U45" s="629"/>
      <c r="V45" s="629" t="s">
        <v>1006</v>
      </c>
      <c r="W45" s="685"/>
    </row>
    <row r="46" spans="1:23" ht="13.5" customHeight="1">
      <c r="A46" s="635"/>
      <c r="B46" s="627"/>
      <c r="C46" s="453"/>
      <c r="D46" s="453" t="s">
        <v>689</v>
      </c>
      <c r="E46" s="628" t="s">
        <v>550</v>
      </c>
      <c r="F46" s="628"/>
      <c r="G46" s="629" t="s">
        <v>2</v>
      </c>
      <c r="H46" s="629"/>
      <c r="I46" s="472" t="s">
        <v>2</v>
      </c>
      <c r="J46" s="472" t="s">
        <v>2</v>
      </c>
      <c r="K46" s="472" t="s">
        <v>1006</v>
      </c>
      <c r="L46" s="472" t="s">
        <v>2</v>
      </c>
      <c r="M46" s="472" t="s">
        <v>1006</v>
      </c>
      <c r="N46" s="472" t="s">
        <v>1006</v>
      </c>
      <c r="O46" s="472" t="s">
        <v>1006</v>
      </c>
      <c r="P46" s="472" t="s">
        <v>1006</v>
      </c>
      <c r="Q46" s="472" t="s">
        <v>1006</v>
      </c>
      <c r="R46" s="472" t="s">
        <v>1006</v>
      </c>
      <c r="S46" s="472" t="s">
        <v>1006</v>
      </c>
      <c r="T46" s="629" t="s">
        <v>1006</v>
      </c>
      <c r="U46" s="629"/>
      <c r="V46" s="629" t="s">
        <v>1006</v>
      </c>
      <c r="W46" s="685"/>
    </row>
    <row r="47" spans="1:23" ht="13.5" customHeight="1">
      <c r="A47" s="635"/>
      <c r="B47" s="627"/>
      <c r="C47" s="453"/>
      <c r="D47" s="453" t="s">
        <v>3</v>
      </c>
      <c r="E47" s="628" t="s">
        <v>560</v>
      </c>
      <c r="F47" s="628"/>
      <c r="G47" s="629" t="s">
        <v>4</v>
      </c>
      <c r="H47" s="629"/>
      <c r="I47" s="472" t="s">
        <v>4</v>
      </c>
      <c r="J47" s="472" t="s">
        <v>4</v>
      </c>
      <c r="K47" s="472" t="s">
        <v>1006</v>
      </c>
      <c r="L47" s="472" t="s">
        <v>4</v>
      </c>
      <c r="M47" s="472" t="s">
        <v>1006</v>
      </c>
      <c r="N47" s="472" t="s">
        <v>1006</v>
      </c>
      <c r="O47" s="472" t="s">
        <v>1006</v>
      </c>
      <c r="P47" s="472" t="s">
        <v>1006</v>
      </c>
      <c r="Q47" s="472" t="s">
        <v>1006</v>
      </c>
      <c r="R47" s="472" t="s">
        <v>1006</v>
      </c>
      <c r="S47" s="472" t="s">
        <v>1006</v>
      </c>
      <c r="T47" s="629" t="s">
        <v>1006</v>
      </c>
      <c r="U47" s="629"/>
      <c r="V47" s="629" t="s">
        <v>1006</v>
      </c>
      <c r="W47" s="685"/>
    </row>
    <row r="48" spans="1:23" ht="17.25" customHeight="1">
      <c r="A48" s="635"/>
      <c r="B48" s="627"/>
      <c r="C48" s="453"/>
      <c r="D48" s="453" t="s">
        <v>5</v>
      </c>
      <c r="E48" s="628" t="s">
        <v>564</v>
      </c>
      <c r="F48" s="628"/>
      <c r="G48" s="629" t="s">
        <v>23</v>
      </c>
      <c r="H48" s="629"/>
      <c r="I48" s="472" t="s">
        <v>23</v>
      </c>
      <c r="J48" s="472" t="s">
        <v>23</v>
      </c>
      <c r="K48" s="472" t="s">
        <v>1006</v>
      </c>
      <c r="L48" s="472" t="s">
        <v>23</v>
      </c>
      <c r="M48" s="472" t="s">
        <v>1006</v>
      </c>
      <c r="N48" s="472" t="s">
        <v>1006</v>
      </c>
      <c r="O48" s="472" t="s">
        <v>1006</v>
      </c>
      <c r="P48" s="472" t="s">
        <v>1006</v>
      </c>
      <c r="Q48" s="472" t="s">
        <v>1006</v>
      </c>
      <c r="R48" s="472" t="s">
        <v>1006</v>
      </c>
      <c r="S48" s="472" t="s">
        <v>1006</v>
      </c>
      <c r="T48" s="629" t="s">
        <v>1006</v>
      </c>
      <c r="U48" s="629"/>
      <c r="V48" s="629" t="s">
        <v>1006</v>
      </c>
      <c r="W48" s="685"/>
    </row>
    <row r="49" spans="1:23" ht="13.5" customHeight="1">
      <c r="A49" s="635"/>
      <c r="B49" s="627"/>
      <c r="C49" s="453"/>
      <c r="D49" s="453" t="s">
        <v>476</v>
      </c>
      <c r="E49" s="628" t="s">
        <v>1018</v>
      </c>
      <c r="F49" s="628"/>
      <c r="G49" s="687" t="s">
        <v>385</v>
      </c>
      <c r="H49" s="629"/>
      <c r="I49" s="472" t="s">
        <v>1006</v>
      </c>
      <c r="J49" s="472" t="s">
        <v>1006</v>
      </c>
      <c r="K49" s="472" t="s">
        <v>1006</v>
      </c>
      <c r="L49" s="472" t="s">
        <v>1006</v>
      </c>
      <c r="M49" s="472" t="s">
        <v>1006</v>
      </c>
      <c r="N49" s="472" t="s">
        <v>1006</v>
      </c>
      <c r="O49" s="472" t="s">
        <v>1006</v>
      </c>
      <c r="P49" s="472" t="s">
        <v>1006</v>
      </c>
      <c r="Q49" s="472" t="s">
        <v>1006</v>
      </c>
      <c r="R49" s="518">
        <v>685000</v>
      </c>
      <c r="S49" s="518">
        <v>685000</v>
      </c>
      <c r="T49" s="629" t="s">
        <v>1006</v>
      </c>
      <c r="U49" s="629"/>
      <c r="V49" s="629" t="s">
        <v>1006</v>
      </c>
      <c r="W49" s="685"/>
    </row>
    <row r="50" spans="1:23" ht="13.5" customHeight="1">
      <c r="A50" s="636" t="s">
        <v>24</v>
      </c>
      <c r="B50" s="646"/>
      <c r="C50" s="445"/>
      <c r="D50" s="445"/>
      <c r="E50" s="630" t="s">
        <v>25</v>
      </c>
      <c r="F50" s="630"/>
      <c r="G50" s="631" t="s">
        <v>26</v>
      </c>
      <c r="H50" s="631"/>
      <c r="I50" s="446" t="s">
        <v>26</v>
      </c>
      <c r="J50" s="446" t="s">
        <v>26</v>
      </c>
      <c r="K50" s="446" t="s">
        <v>27</v>
      </c>
      <c r="L50" s="446" t="s">
        <v>28</v>
      </c>
      <c r="M50" s="446" t="s">
        <v>1006</v>
      </c>
      <c r="N50" s="446" t="s">
        <v>1006</v>
      </c>
      <c r="O50" s="446" t="s">
        <v>1006</v>
      </c>
      <c r="P50" s="446" t="s">
        <v>1006</v>
      </c>
      <c r="Q50" s="446" t="s">
        <v>1006</v>
      </c>
      <c r="R50" s="446" t="s">
        <v>1006</v>
      </c>
      <c r="S50" s="446" t="s">
        <v>1006</v>
      </c>
      <c r="T50" s="631" t="s">
        <v>1006</v>
      </c>
      <c r="U50" s="631"/>
      <c r="V50" s="631" t="s">
        <v>1006</v>
      </c>
      <c r="W50" s="632"/>
    </row>
    <row r="51" spans="1:23" ht="13.5" customHeight="1">
      <c r="A51" s="688"/>
      <c r="B51" s="689"/>
      <c r="C51" s="448" t="s">
        <v>29</v>
      </c>
      <c r="D51" s="448"/>
      <c r="E51" s="686" t="s">
        <v>30</v>
      </c>
      <c r="F51" s="686"/>
      <c r="G51" s="633" t="s">
        <v>26</v>
      </c>
      <c r="H51" s="633"/>
      <c r="I51" s="447" t="s">
        <v>26</v>
      </c>
      <c r="J51" s="447" t="s">
        <v>26</v>
      </c>
      <c r="K51" s="447" t="s">
        <v>27</v>
      </c>
      <c r="L51" s="447" t="s">
        <v>28</v>
      </c>
      <c r="M51" s="447" t="s">
        <v>1006</v>
      </c>
      <c r="N51" s="447" t="s">
        <v>1006</v>
      </c>
      <c r="O51" s="447" t="s">
        <v>1006</v>
      </c>
      <c r="P51" s="447" t="s">
        <v>1006</v>
      </c>
      <c r="Q51" s="447" t="s">
        <v>1006</v>
      </c>
      <c r="R51" s="447" t="s">
        <v>1006</v>
      </c>
      <c r="S51" s="447" t="s">
        <v>1006</v>
      </c>
      <c r="T51" s="633" t="s">
        <v>1006</v>
      </c>
      <c r="U51" s="633"/>
      <c r="V51" s="633" t="s">
        <v>1006</v>
      </c>
      <c r="W51" s="634"/>
    </row>
    <row r="52" spans="1:23" ht="13.5" customHeight="1">
      <c r="A52" s="635"/>
      <c r="B52" s="627"/>
      <c r="C52" s="453"/>
      <c r="D52" s="453" t="s">
        <v>31</v>
      </c>
      <c r="E52" s="628" t="s">
        <v>540</v>
      </c>
      <c r="F52" s="628"/>
      <c r="G52" s="629" t="s">
        <v>27</v>
      </c>
      <c r="H52" s="629"/>
      <c r="I52" s="472" t="s">
        <v>27</v>
      </c>
      <c r="J52" s="472" t="s">
        <v>27</v>
      </c>
      <c r="K52" s="472" t="s">
        <v>27</v>
      </c>
      <c r="L52" s="472" t="s">
        <v>1006</v>
      </c>
      <c r="M52" s="472" t="s">
        <v>1006</v>
      </c>
      <c r="N52" s="472" t="s">
        <v>1006</v>
      </c>
      <c r="O52" s="472" t="s">
        <v>1006</v>
      </c>
      <c r="P52" s="472" t="s">
        <v>1006</v>
      </c>
      <c r="Q52" s="472" t="s">
        <v>1006</v>
      </c>
      <c r="R52" s="472" t="s">
        <v>1006</v>
      </c>
      <c r="S52" s="472" t="s">
        <v>1006</v>
      </c>
      <c r="T52" s="629" t="s">
        <v>1006</v>
      </c>
      <c r="U52" s="629"/>
      <c r="V52" s="629" t="s">
        <v>1006</v>
      </c>
      <c r="W52" s="685"/>
    </row>
    <row r="53" spans="1:23" ht="13.5" customHeight="1">
      <c r="A53" s="635"/>
      <c r="B53" s="627"/>
      <c r="C53" s="453"/>
      <c r="D53" s="453" t="s">
        <v>689</v>
      </c>
      <c r="E53" s="628" t="s">
        <v>550</v>
      </c>
      <c r="F53" s="628"/>
      <c r="G53" s="629" t="s">
        <v>28</v>
      </c>
      <c r="H53" s="629"/>
      <c r="I53" s="472" t="s">
        <v>28</v>
      </c>
      <c r="J53" s="472" t="s">
        <v>28</v>
      </c>
      <c r="K53" s="472" t="s">
        <v>1006</v>
      </c>
      <c r="L53" s="472" t="s">
        <v>28</v>
      </c>
      <c r="M53" s="472" t="s">
        <v>1006</v>
      </c>
      <c r="N53" s="472" t="s">
        <v>1006</v>
      </c>
      <c r="O53" s="472" t="s">
        <v>1006</v>
      </c>
      <c r="P53" s="472" t="s">
        <v>1006</v>
      </c>
      <c r="Q53" s="472" t="s">
        <v>1006</v>
      </c>
      <c r="R53" s="472" t="s">
        <v>1006</v>
      </c>
      <c r="S53" s="472" t="s">
        <v>1006</v>
      </c>
      <c r="T53" s="629" t="s">
        <v>1006</v>
      </c>
      <c r="U53" s="629"/>
      <c r="V53" s="629" t="s">
        <v>1006</v>
      </c>
      <c r="W53" s="685"/>
    </row>
    <row r="54" spans="1:23" ht="13.5" customHeight="1">
      <c r="A54" s="636" t="s">
        <v>483</v>
      </c>
      <c r="B54" s="646"/>
      <c r="C54" s="445"/>
      <c r="D54" s="445"/>
      <c r="E54" s="630" t="s">
        <v>820</v>
      </c>
      <c r="F54" s="630"/>
      <c r="G54" s="631" t="s">
        <v>32</v>
      </c>
      <c r="H54" s="631"/>
      <c r="I54" s="446" t="s">
        <v>33</v>
      </c>
      <c r="J54" s="446" t="s">
        <v>34</v>
      </c>
      <c r="K54" s="446" t="s">
        <v>35</v>
      </c>
      <c r="L54" s="446" t="s">
        <v>36</v>
      </c>
      <c r="M54" s="446" t="s">
        <v>1006</v>
      </c>
      <c r="N54" s="446" t="s">
        <v>37</v>
      </c>
      <c r="O54" s="446" t="s">
        <v>1006</v>
      </c>
      <c r="P54" s="446" t="s">
        <v>1006</v>
      </c>
      <c r="Q54" s="446" t="s">
        <v>1006</v>
      </c>
      <c r="R54" s="446" t="s">
        <v>38</v>
      </c>
      <c r="S54" s="446" t="s">
        <v>38</v>
      </c>
      <c r="T54" s="631" t="s">
        <v>1006</v>
      </c>
      <c r="U54" s="631"/>
      <c r="V54" s="631" t="s">
        <v>1006</v>
      </c>
      <c r="W54" s="632"/>
    </row>
    <row r="55" spans="1:23" ht="13.5" customHeight="1">
      <c r="A55" s="688"/>
      <c r="B55" s="689"/>
      <c r="C55" s="448" t="s">
        <v>39</v>
      </c>
      <c r="D55" s="448"/>
      <c r="E55" s="686" t="s">
        <v>40</v>
      </c>
      <c r="F55" s="686"/>
      <c r="G55" s="633" t="s">
        <v>41</v>
      </c>
      <c r="H55" s="633"/>
      <c r="I55" s="447" t="s">
        <v>41</v>
      </c>
      <c r="J55" s="447" t="s">
        <v>41</v>
      </c>
      <c r="K55" s="447" t="s">
        <v>1006</v>
      </c>
      <c r="L55" s="447" t="s">
        <v>41</v>
      </c>
      <c r="M55" s="447" t="s">
        <v>1006</v>
      </c>
      <c r="N55" s="447" t="s">
        <v>1006</v>
      </c>
      <c r="O55" s="447" t="s">
        <v>1006</v>
      </c>
      <c r="P55" s="447" t="s">
        <v>1006</v>
      </c>
      <c r="Q55" s="447" t="s">
        <v>1006</v>
      </c>
      <c r="R55" s="447" t="s">
        <v>1006</v>
      </c>
      <c r="S55" s="447" t="s">
        <v>1006</v>
      </c>
      <c r="T55" s="633" t="s">
        <v>1006</v>
      </c>
      <c r="U55" s="633"/>
      <c r="V55" s="633" t="s">
        <v>1006</v>
      </c>
      <c r="W55" s="634"/>
    </row>
    <row r="56" spans="1:23" ht="13.5" customHeight="1">
      <c r="A56" s="635"/>
      <c r="B56" s="627"/>
      <c r="C56" s="453"/>
      <c r="D56" s="453" t="s">
        <v>42</v>
      </c>
      <c r="E56" s="628" t="s">
        <v>562</v>
      </c>
      <c r="F56" s="628"/>
      <c r="G56" s="629" t="s">
        <v>41</v>
      </c>
      <c r="H56" s="629"/>
      <c r="I56" s="472" t="s">
        <v>41</v>
      </c>
      <c r="J56" s="472" t="s">
        <v>41</v>
      </c>
      <c r="K56" s="472" t="s">
        <v>1006</v>
      </c>
      <c r="L56" s="472" t="s">
        <v>41</v>
      </c>
      <c r="M56" s="472" t="s">
        <v>1006</v>
      </c>
      <c r="N56" s="472" t="s">
        <v>1006</v>
      </c>
      <c r="O56" s="472" t="s">
        <v>1006</v>
      </c>
      <c r="P56" s="472" t="s">
        <v>1006</v>
      </c>
      <c r="Q56" s="472" t="s">
        <v>1006</v>
      </c>
      <c r="R56" s="472" t="s">
        <v>1006</v>
      </c>
      <c r="S56" s="472" t="s">
        <v>1006</v>
      </c>
      <c r="T56" s="629" t="s">
        <v>1006</v>
      </c>
      <c r="U56" s="629"/>
      <c r="V56" s="629" t="s">
        <v>1006</v>
      </c>
      <c r="W56" s="685"/>
    </row>
    <row r="57" spans="1:23" ht="13.5" customHeight="1">
      <c r="A57" s="635"/>
      <c r="B57" s="627"/>
      <c r="C57" s="448" t="s">
        <v>597</v>
      </c>
      <c r="D57" s="448"/>
      <c r="E57" s="686" t="s">
        <v>821</v>
      </c>
      <c r="F57" s="686"/>
      <c r="G57" s="633" t="s">
        <v>43</v>
      </c>
      <c r="H57" s="633"/>
      <c r="I57" s="447" t="s">
        <v>43</v>
      </c>
      <c r="J57" s="447" t="s">
        <v>43</v>
      </c>
      <c r="K57" s="447" t="s">
        <v>43</v>
      </c>
      <c r="L57" s="447" t="s">
        <v>1006</v>
      </c>
      <c r="M57" s="447" t="s">
        <v>1006</v>
      </c>
      <c r="N57" s="447" t="s">
        <v>1006</v>
      </c>
      <c r="O57" s="447" t="s">
        <v>1006</v>
      </c>
      <c r="P57" s="447" t="s">
        <v>1006</v>
      </c>
      <c r="Q57" s="447" t="s">
        <v>1006</v>
      </c>
      <c r="R57" s="447" t="s">
        <v>1006</v>
      </c>
      <c r="S57" s="447" t="s">
        <v>1006</v>
      </c>
      <c r="T57" s="633" t="s">
        <v>1006</v>
      </c>
      <c r="U57" s="633"/>
      <c r="V57" s="633" t="s">
        <v>1006</v>
      </c>
      <c r="W57" s="634"/>
    </row>
    <row r="58" spans="1:23" ht="13.5" customHeight="1">
      <c r="A58" s="635"/>
      <c r="B58" s="627"/>
      <c r="C58" s="453"/>
      <c r="D58" s="453" t="s">
        <v>1049</v>
      </c>
      <c r="E58" s="628" t="s">
        <v>532</v>
      </c>
      <c r="F58" s="628"/>
      <c r="G58" s="629" t="s">
        <v>44</v>
      </c>
      <c r="H58" s="629"/>
      <c r="I58" s="472" t="s">
        <v>44</v>
      </c>
      <c r="J58" s="472" t="s">
        <v>44</v>
      </c>
      <c r="K58" s="472" t="s">
        <v>44</v>
      </c>
      <c r="L58" s="472" t="s">
        <v>1006</v>
      </c>
      <c r="M58" s="472" t="s">
        <v>1006</v>
      </c>
      <c r="N58" s="472" t="s">
        <v>1006</v>
      </c>
      <c r="O58" s="472" t="s">
        <v>1006</v>
      </c>
      <c r="P58" s="472" t="s">
        <v>1006</v>
      </c>
      <c r="Q58" s="472" t="s">
        <v>1006</v>
      </c>
      <c r="R58" s="472" t="s">
        <v>1006</v>
      </c>
      <c r="S58" s="472" t="s">
        <v>1006</v>
      </c>
      <c r="T58" s="629" t="s">
        <v>1006</v>
      </c>
      <c r="U58" s="629"/>
      <c r="V58" s="629" t="s">
        <v>1006</v>
      </c>
      <c r="W58" s="685"/>
    </row>
    <row r="59" spans="1:23" ht="13.5" customHeight="1">
      <c r="A59" s="635"/>
      <c r="B59" s="627"/>
      <c r="C59" s="453"/>
      <c r="D59" s="453" t="s">
        <v>1051</v>
      </c>
      <c r="E59" s="628" t="s">
        <v>536</v>
      </c>
      <c r="F59" s="628"/>
      <c r="G59" s="629" t="s">
        <v>45</v>
      </c>
      <c r="H59" s="629"/>
      <c r="I59" s="472" t="s">
        <v>45</v>
      </c>
      <c r="J59" s="472" t="s">
        <v>45</v>
      </c>
      <c r="K59" s="472" t="s">
        <v>45</v>
      </c>
      <c r="L59" s="472" t="s">
        <v>1006</v>
      </c>
      <c r="M59" s="472" t="s">
        <v>1006</v>
      </c>
      <c r="N59" s="472" t="s">
        <v>1006</v>
      </c>
      <c r="O59" s="472" t="s">
        <v>1006</v>
      </c>
      <c r="P59" s="472" t="s">
        <v>1006</v>
      </c>
      <c r="Q59" s="472" t="s">
        <v>1006</v>
      </c>
      <c r="R59" s="472" t="s">
        <v>1006</v>
      </c>
      <c r="S59" s="472" t="s">
        <v>1006</v>
      </c>
      <c r="T59" s="629" t="s">
        <v>1006</v>
      </c>
      <c r="U59" s="629"/>
      <c r="V59" s="629" t="s">
        <v>1006</v>
      </c>
      <c r="W59" s="685"/>
    </row>
    <row r="60" spans="1:23" ht="13.5" customHeight="1">
      <c r="A60" s="635"/>
      <c r="B60" s="627"/>
      <c r="C60" s="453"/>
      <c r="D60" s="453" t="s">
        <v>1053</v>
      </c>
      <c r="E60" s="628" t="s">
        <v>538</v>
      </c>
      <c r="F60" s="628"/>
      <c r="G60" s="629" t="s">
        <v>46</v>
      </c>
      <c r="H60" s="629"/>
      <c r="I60" s="472" t="s">
        <v>46</v>
      </c>
      <c r="J60" s="472" t="s">
        <v>46</v>
      </c>
      <c r="K60" s="472" t="s">
        <v>46</v>
      </c>
      <c r="L60" s="472" t="s">
        <v>1006</v>
      </c>
      <c r="M60" s="472" t="s">
        <v>1006</v>
      </c>
      <c r="N60" s="472" t="s">
        <v>1006</v>
      </c>
      <c r="O60" s="472" t="s">
        <v>1006</v>
      </c>
      <c r="P60" s="472" t="s">
        <v>1006</v>
      </c>
      <c r="Q60" s="472" t="s">
        <v>1006</v>
      </c>
      <c r="R60" s="472" t="s">
        <v>1006</v>
      </c>
      <c r="S60" s="472" t="s">
        <v>1006</v>
      </c>
      <c r="T60" s="629" t="s">
        <v>1006</v>
      </c>
      <c r="U60" s="629"/>
      <c r="V60" s="629" t="s">
        <v>1006</v>
      </c>
      <c r="W60" s="685"/>
    </row>
    <row r="61" spans="1:23" ht="13.5" customHeight="1">
      <c r="A61" s="635"/>
      <c r="B61" s="627"/>
      <c r="C61" s="448" t="s">
        <v>47</v>
      </c>
      <c r="D61" s="448"/>
      <c r="E61" s="686" t="s">
        <v>48</v>
      </c>
      <c r="F61" s="686"/>
      <c r="G61" s="633" t="s">
        <v>49</v>
      </c>
      <c r="H61" s="633"/>
      <c r="I61" s="447" t="s">
        <v>49</v>
      </c>
      <c r="J61" s="447" t="s">
        <v>50</v>
      </c>
      <c r="K61" s="447" t="s">
        <v>1006</v>
      </c>
      <c r="L61" s="447" t="s">
        <v>50</v>
      </c>
      <c r="M61" s="447" t="s">
        <v>1006</v>
      </c>
      <c r="N61" s="447" t="s">
        <v>51</v>
      </c>
      <c r="O61" s="447" t="s">
        <v>1006</v>
      </c>
      <c r="P61" s="447" t="s">
        <v>1006</v>
      </c>
      <c r="Q61" s="447" t="s">
        <v>1006</v>
      </c>
      <c r="R61" s="447" t="s">
        <v>1006</v>
      </c>
      <c r="S61" s="447" t="s">
        <v>1006</v>
      </c>
      <c r="T61" s="633" t="s">
        <v>1006</v>
      </c>
      <c r="U61" s="633"/>
      <c r="V61" s="633" t="s">
        <v>1006</v>
      </c>
      <c r="W61" s="634"/>
    </row>
    <row r="62" spans="1:23" ht="13.5" customHeight="1">
      <c r="A62" s="635"/>
      <c r="B62" s="627"/>
      <c r="C62" s="453"/>
      <c r="D62" s="453" t="s">
        <v>52</v>
      </c>
      <c r="E62" s="628" t="s">
        <v>53</v>
      </c>
      <c r="F62" s="628"/>
      <c r="G62" s="629" t="s">
        <v>51</v>
      </c>
      <c r="H62" s="629"/>
      <c r="I62" s="472" t="s">
        <v>51</v>
      </c>
      <c r="J62" s="472" t="s">
        <v>1006</v>
      </c>
      <c r="K62" s="472" t="s">
        <v>1006</v>
      </c>
      <c r="L62" s="472" t="s">
        <v>1006</v>
      </c>
      <c r="M62" s="472" t="s">
        <v>1006</v>
      </c>
      <c r="N62" s="472" t="s">
        <v>51</v>
      </c>
      <c r="O62" s="472" t="s">
        <v>1006</v>
      </c>
      <c r="P62" s="472" t="s">
        <v>1006</v>
      </c>
      <c r="Q62" s="472" t="s">
        <v>1006</v>
      </c>
      <c r="R62" s="472" t="s">
        <v>1006</v>
      </c>
      <c r="S62" s="472" t="s">
        <v>1006</v>
      </c>
      <c r="T62" s="629" t="s">
        <v>1006</v>
      </c>
      <c r="U62" s="629"/>
      <c r="V62" s="629" t="s">
        <v>1006</v>
      </c>
      <c r="W62" s="685"/>
    </row>
    <row r="63" spans="1:23" ht="13.5" customHeight="1">
      <c r="A63" s="635"/>
      <c r="B63" s="627"/>
      <c r="C63" s="453"/>
      <c r="D63" s="453" t="s">
        <v>688</v>
      </c>
      <c r="E63" s="628" t="s">
        <v>781</v>
      </c>
      <c r="F63" s="628"/>
      <c r="G63" s="629" t="s">
        <v>54</v>
      </c>
      <c r="H63" s="629"/>
      <c r="I63" s="472" t="s">
        <v>54</v>
      </c>
      <c r="J63" s="472" t="s">
        <v>54</v>
      </c>
      <c r="K63" s="472" t="s">
        <v>1006</v>
      </c>
      <c r="L63" s="472" t="s">
        <v>54</v>
      </c>
      <c r="M63" s="472" t="s">
        <v>1006</v>
      </c>
      <c r="N63" s="472" t="s">
        <v>1006</v>
      </c>
      <c r="O63" s="472" t="s">
        <v>1006</v>
      </c>
      <c r="P63" s="472" t="s">
        <v>1006</v>
      </c>
      <c r="Q63" s="472" t="s">
        <v>1006</v>
      </c>
      <c r="R63" s="472" t="s">
        <v>1006</v>
      </c>
      <c r="S63" s="472" t="s">
        <v>1006</v>
      </c>
      <c r="T63" s="629" t="s">
        <v>1006</v>
      </c>
      <c r="U63" s="629"/>
      <c r="V63" s="629" t="s">
        <v>1006</v>
      </c>
      <c r="W63" s="685"/>
    </row>
    <row r="64" spans="1:23" ht="13.5" customHeight="1">
      <c r="A64" s="635"/>
      <c r="B64" s="627"/>
      <c r="C64" s="453"/>
      <c r="D64" s="453" t="s">
        <v>689</v>
      </c>
      <c r="E64" s="628" t="s">
        <v>550</v>
      </c>
      <c r="F64" s="628"/>
      <c r="G64" s="629" t="s">
        <v>55</v>
      </c>
      <c r="H64" s="629"/>
      <c r="I64" s="472" t="s">
        <v>55</v>
      </c>
      <c r="J64" s="472" t="s">
        <v>55</v>
      </c>
      <c r="K64" s="472" t="s">
        <v>1006</v>
      </c>
      <c r="L64" s="472" t="s">
        <v>55</v>
      </c>
      <c r="M64" s="472" t="s">
        <v>1006</v>
      </c>
      <c r="N64" s="472" t="s">
        <v>1006</v>
      </c>
      <c r="O64" s="472" t="s">
        <v>1006</v>
      </c>
      <c r="P64" s="472" t="s">
        <v>1006</v>
      </c>
      <c r="Q64" s="472" t="s">
        <v>1006</v>
      </c>
      <c r="R64" s="472" t="s">
        <v>1006</v>
      </c>
      <c r="S64" s="472" t="s">
        <v>1006</v>
      </c>
      <c r="T64" s="629" t="s">
        <v>1006</v>
      </c>
      <c r="U64" s="629"/>
      <c r="V64" s="629" t="s">
        <v>1006</v>
      </c>
      <c r="W64" s="685"/>
    </row>
    <row r="65" spans="1:23" ht="13.5" customHeight="1">
      <c r="A65" s="635"/>
      <c r="B65" s="627"/>
      <c r="C65" s="453"/>
      <c r="D65" s="453" t="s">
        <v>3</v>
      </c>
      <c r="E65" s="628" t="s">
        <v>560</v>
      </c>
      <c r="F65" s="628"/>
      <c r="G65" s="629" t="s">
        <v>4</v>
      </c>
      <c r="H65" s="629"/>
      <c r="I65" s="472" t="s">
        <v>4</v>
      </c>
      <c r="J65" s="472" t="s">
        <v>4</v>
      </c>
      <c r="K65" s="472" t="s">
        <v>1006</v>
      </c>
      <c r="L65" s="472" t="s">
        <v>4</v>
      </c>
      <c r="M65" s="472" t="s">
        <v>1006</v>
      </c>
      <c r="N65" s="472" t="s">
        <v>1006</v>
      </c>
      <c r="O65" s="472" t="s">
        <v>1006</v>
      </c>
      <c r="P65" s="472" t="s">
        <v>1006</v>
      </c>
      <c r="Q65" s="472" t="s">
        <v>1006</v>
      </c>
      <c r="R65" s="472" t="s">
        <v>1006</v>
      </c>
      <c r="S65" s="472" t="s">
        <v>1006</v>
      </c>
      <c r="T65" s="629" t="s">
        <v>1006</v>
      </c>
      <c r="U65" s="629"/>
      <c r="V65" s="629" t="s">
        <v>1006</v>
      </c>
      <c r="W65" s="685"/>
    </row>
    <row r="66" spans="1:23" ht="13.5" customHeight="1">
      <c r="A66" s="635"/>
      <c r="B66" s="627"/>
      <c r="C66" s="448" t="s">
        <v>484</v>
      </c>
      <c r="D66" s="448"/>
      <c r="E66" s="686" t="s">
        <v>824</v>
      </c>
      <c r="F66" s="686"/>
      <c r="G66" s="633" t="s">
        <v>56</v>
      </c>
      <c r="H66" s="633"/>
      <c r="I66" s="447" t="s">
        <v>57</v>
      </c>
      <c r="J66" s="447" t="s">
        <v>58</v>
      </c>
      <c r="K66" s="447" t="s">
        <v>59</v>
      </c>
      <c r="L66" s="447" t="s">
        <v>60</v>
      </c>
      <c r="M66" s="447" t="s">
        <v>1006</v>
      </c>
      <c r="N66" s="447" t="s">
        <v>61</v>
      </c>
      <c r="O66" s="447" t="s">
        <v>1006</v>
      </c>
      <c r="P66" s="447" t="s">
        <v>1006</v>
      </c>
      <c r="Q66" s="447" t="s">
        <v>1006</v>
      </c>
      <c r="R66" s="447" t="s">
        <v>38</v>
      </c>
      <c r="S66" s="447" t="s">
        <v>38</v>
      </c>
      <c r="T66" s="633" t="s">
        <v>1006</v>
      </c>
      <c r="U66" s="633"/>
      <c r="V66" s="633" t="s">
        <v>1006</v>
      </c>
      <c r="W66" s="634"/>
    </row>
    <row r="67" spans="1:23" ht="13.5" customHeight="1">
      <c r="A67" s="635"/>
      <c r="B67" s="627"/>
      <c r="C67" s="453"/>
      <c r="D67" s="453" t="s">
        <v>1048</v>
      </c>
      <c r="E67" s="628" t="s">
        <v>530</v>
      </c>
      <c r="F67" s="628"/>
      <c r="G67" s="629" t="s">
        <v>61</v>
      </c>
      <c r="H67" s="629"/>
      <c r="I67" s="472" t="s">
        <v>61</v>
      </c>
      <c r="J67" s="472" t="s">
        <v>1006</v>
      </c>
      <c r="K67" s="472" t="s">
        <v>1006</v>
      </c>
      <c r="L67" s="472" t="s">
        <v>1006</v>
      </c>
      <c r="M67" s="472" t="s">
        <v>1006</v>
      </c>
      <c r="N67" s="472" t="s">
        <v>61</v>
      </c>
      <c r="O67" s="472" t="s">
        <v>1006</v>
      </c>
      <c r="P67" s="472" t="s">
        <v>1006</v>
      </c>
      <c r="Q67" s="472" t="s">
        <v>1006</v>
      </c>
      <c r="R67" s="472" t="s">
        <v>1006</v>
      </c>
      <c r="S67" s="472" t="s">
        <v>1006</v>
      </c>
      <c r="T67" s="629" t="s">
        <v>1006</v>
      </c>
      <c r="U67" s="629"/>
      <c r="V67" s="629" t="s">
        <v>1006</v>
      </c>
      <c r="W67" s="685"/>
    </row>
    <row r="68" spans="1:23" ht="13.5" customHeight="1">
      <c r="A68" s="635"/>
      <c r="B68" s="627"/>
      <c r="C68" s="453"/>
      <c r="D68" s="453" t="s">
        <v>1049</v>
      </c>
      <c r="E68" s="628" t="s">
        <v>532</v>
      </c>
      <c r="F68" s="628"/>
      <c r="G68" s="629" t="s">
        <v>62</v>
      </c>
      <c r="H68" s="629"/>
      <c r="I68" s="472" t="s">
        <v>62</v>
      </c>
      <c r="J68" s="472" t="s">
        <v>62</v>
      </c>
      <c r="K68" s="472" t="s">
        <v>62</v>
      </c>
      <c r="L68" s="472" t="s">
        <v>1006</v>
      </c>
      <c r="M68" s="472" t="s">
        <v>1006</v>
      </c>
      <c r="N68" s="472" t="s">
        <v>1006</v>
      </c>
      <c r="O68" s="472" t="s">
        <v>1006</v>
      </c>
      <c r="P68" s="472" t="s">
        <v>1006</v>
      </c>
      <c r="Q68" s="472" t="s">
        <v>1006</v>
      </c>
      <c r="R68" s="472" t="s">
        <v>1006</v>
      </c>
      <c r="S68" s="472" t="s">
        <v>1006</v>
      </c>
      <c r="T68" s="629" t="s">
        <v>1006</v>
      </c>
      <c r="U68" s="629"/>
      <c r="V68" s="629" t="s">
        <v>1006</v>
      </c>
      <c r="W68" s="685"/>
    </row>
    <row r="69" spans="1:23" ht="13.5" customHeight="1">
      <c r="A69" s="635"/>
      <c r="B69" s="627"/>
      <c r="C69" s="453"/>
      <c r="D69" s="453" t="s">
        <v>63</v>
      </c>
      <c r="E69" s="628" t="s">
        <v>534</v>
      </c>
      <c r="F69" s="628"/>
      <c r="G69" s="629" t="s">
        <v>64</v>
      </c>
      <c r="H69" s="629"/>
      <c r="I69" s="472" t="s">
        <v>64</v>
      </c>
      <c r="J69" s="472" t="s">
        <v>64</v>
      </c>
      <c r="K69" s="472" t="s">
        <v>64</v>
      </c>
      <c r="L69" s="472" t="s">
        <v>1006</v>
      </c>
      <c r="M69" s="472" t="s">
        <v>1006</v>
      </c>
      <c r="N69" s="472" t="s">
        <v>1006</v>
      </c>
      <c r="O69" s="472" t="s">
        <v>1006</v>
      </c>
      <c r="P69" s="472" t="s">
        <v>1006</v>
      </c>
      <c r="Q69" s="472" t="s">
        <v>1006</v>
      </c>
      <c r="R69" s="472" t="s">
        <v>1006</v>
      </c>
      <c r="S69" s="472" t="s">
        <v>1006</v>
      </c>
      <c r="T69" s="629" t="s">
        <v>1006</v>
      </c>
      <c r="U69" s="629"/>
      <c r="V69" s="629" t="s">
        <v>1006</v>
      </c>
      <c r="W69" s="685"/>
    </row>
    <row r="70" spans="1:23" ht="13.5" customHeight="1">
      <c r="A70" s="635"/>
      <c r="B70" s="627"/>
      <c r="C70" s="453"/>
      <c r="D70" s="453" t="s">
        <v>1051</v>
      </c>
      <c r="E70" s="628" t="s">
        <v>536</v>
      </c>
      <c r="F70" s="628"/>
      <c r="G70" s="629" t="s">
        <v>65</v>
      </c>
      <c r="H70" s="629"/>
      <c r="I70" s="472" t="s">
        <v>65</v>
      </c>
      <c r="J70" s="472" t="s">
        <v>65</v>
      </c>
      <c r="K70" s="472" t="s">
        <v>65</v>
      </c>
      <c r="L70" s="472" t="s">
        <v>1006</v>
      </c>
      <c r="M70" s="472" t="s">
        <v>1006</v>
      </c>
      <c r="N70" s="472" t="s">
        <v>1006</v>
      </c>
      <c r="O70" s="472" t="s">
        <v>1006</v>
      </c>
      <c r="P70" s="472" t="s">
        <v>1006</v>
      </c>
      <c r="Q70" s="472" t="s">
        <v>1006</v>
      </c>
      <c r="R70" s="472" t="s">
        <v>1006</v>
      </c>
      <c r="S70" s="472" t="s">
        <v>1006</v>
      </c>
      <c r="T70" s="629" t="s">
        <v>1006</v>
      </c>
      <c r="U70" s="629"/>
      <c r="V70" s="629" t="s">
        <v>1006</v>
      </c>
      <c r="W70" s="685"/>
    </row>
    <row r="71" spans="1:23" ht="13.5" customHeight="1">
      <c r="A71" s="635"/>
      <c r="B71" s="627"/>
      <c r="C71" s="453"/>
      <c r="D71" s="453" t="s">
        <v>1053</v>
      </c>
      <c r="E71" s="628" t="s">
        <v>538</v>
      </c>
      <c r="F71" s="628"/>
      <c r="G71" s="629" t="s">
        <v>66</v>
      </c>
      <c r="H71" s="629"/>
      <c r="I71" s="472" t="s">
        <v>66</v>
      </c>
      <c r="J71" s="472" t="s">
        <v>66</v>
      </c>
      <c r="K71" s="472" t="s">
        <v>66</v>
      </c>
      <c r="L71" s="472" t="s">
        <v>1006</v>
      </c>
      <c r="M71" s="472" t="s">
        <v>1006</v>
      </c>
      <c r="N71" s="472" t="s">
        <v>1006</v>
      </c>
      <c r="O71" s="472" t="s">
        <v>1006</v>
      </c>
      <c r="P71" s="472" t="s">
        <v>1006</v>
      </c>
      <c r="Q71" s="472" t="s">
        <v>1006</v>
      </c>
      <c r="R71" s="472" t="s">
        <v>1006</v>
      </c>
      <c r="S71" s="472" t="s">
        <v>1006</v>
      </c>
      <c r="T71" s="629" t="s">
        <v>1006</v>
      </c>
      <c r="U71" s="629"/>
      <c r="V71" s="629" t="s">
        <v>1006</v>
      </c>
      <c r="W71" s="685"/>
    </row>
    <row r="72" spans="1:23" ht="17.25" customHeight="1">
      <c r="A72" s="635"/>
      <c r="B72" s="627"/>
      <c r="C72" s="453"/>
      <c r="D72" s="453" t="s">
        <v>67</v>
      </c>
      <c r="E72" s="628" t="s">
        <v>68</v>
      </c>
      <c r="F72" s="628"/>
      <c r="G72" s="629" t="s">
        <v>69</v>
      </c>
      <c r="H72" s="629"/>
      <c r="I72" s="472" t="s">
        <v>69</v>
      </c>
      <c r="J72" s="472" t="s">
        <v>69</v>
      </c>
      <c r="K72" s="472" t="s">
        <v>1006</v>
      </c>
      <c r="L72" s="472" t="s">
        <v>69</v>
      </c>
      <c r="M72" s="472" t="s">
        <v>1006</v>
      </c>
      <c r="N72" s="472" t="s">
        <v>1006</v>
      </c>
      <c r="O72" s="472" t="s">
        <v>1006</v>
      </c>
      <c r="P72" s="472" t="s">
        <v>1006</v>
      </c>
      <c r="Q72" s="472" t="s">
        <v>1006</v>
      </c>
      <c r="R72" s="472" t="s">
        <v>1006</v>
      </c>
      <c r="S72" s="472" t="s">
        <v>1006</v>
      </c>
      <c r="T72" s="629" t="s">
        <v>1006</v>
      </c>
      <c r="U72" s="629"/>
      <c r="V72" s="629" t="s">
        <v>1006</v>
      </c>
      <c r="W72" s="685"/>
    </row>
    <row r="73" spans="1:23" ht="13.5" customHeight="1">
      <c r="A73" s="635"/>
      <c r="B73" s="627"/>
      <c r="C73" s="453"/>
      <c r="D73" s="453" t="s">
        <v>31</v>
      </c>
      <c r="E73" s="628" t="s">
        <v>540</v>
      </c>
      <c r="F73" s="628"/>
      <c r="G73" s="629" t="s">
        <v>70</v>
      </c>
      <c r="H73" s="629"/>
      <c r="I73" s="472" t="s">
        <v>70</v>
      </c>
      <c r="J73" s="472" t="s">
        <v>70</v>
      </c>
      <c r="K73" s="472" t="s">
        <v>70</v>
      </c>
      <c r="L73" s="472" t="s">
        <v>1006</v>
      </c>
      <c r="M73" s="472" t="s">
        <v>1006</v>
      </c>
      <c r="N73" s="472" t="s">
        <v>1006</v>
      </c>
      <c r="O73" s="472" t="s">
        <v>1006</v>
      </c>
      <c r="P73" s="472" t="s">
        <v>1006</v>
      </c>
      <c r="Q73" s="472" t="s">
        <v>1006</v>
      </c>
      <c r="R73" s="472" t="s">
        <v>1006</v>
      </c>
      <c r="S73" s="472" t="s">
        <v>1006</v>
      </c>
      <c r="T73" s="629" t="s">
        <v>1006</v>
      </c>
      <c r="U73" s="629"/>
      <c r="V73" s="629" t="s">
        <v>1006</v>
      </c>
      <c r="W73" s="685"/>
    </row>
    <row r="74" spans="1:23" ht="13.5" customHeight="1">
      <c r="A74" s="635"/>
      <c r="B74" s="627"/>
      <c r="C74" s="453"/>
      <c r="D74" s="453" t="s">
        <v>688</v>
      </c>
      <c r="E74" s="628" t="s">
        <v>781</v>
      </c>
      <c r="F74" s="628"/>
      <c r="G74" s="629" t="s">
        <v>71</v>
      </c>
      <c r="H74" s="629"/>
      <c r="I74" s="472" t="s">
        <v>71</v>
      </c>
      <c r="J74" s="472" t="s">
        <v>71</v>
      </c>
      <c r="K74" s="472" t="s">
        <v>1006</v>
      </c>
      <c r="L74" s="472" t="s">
        <v>71</v>
      </c>
      <c r="M74" s="472" t="s">
        <v>1006</v>
      </c>
      <c r="N74" s="472" t="s">
        <v>1006</v>
      </c>
      <c r="O74" s="472" t="s">
        <v>1006</v>
      </c>
      <c r="P74" s="472" t="s">
        <v>1006</v>
      </c>
      <c r="Q74" s="472" t="s">
        <v>1006</v>
      </c>
      <c r="R74" s="472" t="s">
        <v>1006</v>
      </c>
      <c r="S74" s="472" t="s">
        <v>1006</v>
      </c>
      <c r="T74" s="629" t="s">
        <v>1006</v>
      </c>
      <c r="U74" s="629"/>
      <c r="V74" s="629" t="s">
        <v>1006</v>
      </c>
      <c r="W74" s="685"/>
    </row>
    <row r="75" spans="1:23" ht="13.5" customHeight="1">
      <c r="A75" s="635"/>
      <c r="B75" s="627"/>
      <c r="C75" s="453"/>
      <c r="D75" s="453" t="s">
        <v>691</v>
      </c>
      <c r="E75" s="628" t="s">
        <v>544</v>
      </c>
      <c r="F75" s="628"/>
      <c r="G75" s="629" t="s">
        <v>72</v>
      </c>
      <c r="H75" s="629"/>
      <c r="I75" s="472" t="s">
        <v>72</v>
      </c>
      <c r="J75" s="472" t="s">
        <v>72</v>
      </c>
      <c r="K75" s="472" t="s">
        <v>1006</v>
      </c>
      <c r="L75" s="472" t="s">
        <v>72</v>
      </c>
      <c r="M75" s="472" t="s">
        <v>1006</v>
      </c>
      <c r="N75" s="472" t="s">
        <v>1006</v>
      </c>
      <c r="O75" s="472" t="s">
        <v>1006</v>
      </c>
      <c r="P75" s="472" t="s">
        <v>1006</v>
      </c>
      <c r="Q75" s="472" t="s">
        <v>1006</v>
      </c>
      <c r="R75" s="472" t="s">
        <v>1006</v>
      </c>
      <c r="S75" s="472" t="s">
        <v>1006</v>
      </c>
      <c r="T75" s="629" t="s">
        <v>1006</v>
      </c>
      <c r="U75" s="629"/>
      <c r="V75" s="629" t="s">
        <v>1006</v>
      </c>
      <c r="W75" s="685"/>
    </row>
    <row r="76" spans="1:23" ht="13.5" customHeight="1">
      <c r="A76" s="635"/>
      <c r="B76" s="627"/>
      <c r="C76" s="453"/>
      <c r="D76" s="453" t="s">
        <v>692</v>
      </c>
      <c r="E76" s="628" t="s">
        <v>1014</v>
      </c>
      <c r="F76" s="628"/>
      <c r="G76" s="629" t="s">
        <v>26</v>
      </c>
      <c r="H76" s="629"/>
      <c r="I76" s="472" t="s">
        <v>26</v>
      </c>
      <c r="J76" s="472" t="s">
        <v>26</v>
      </c>
      <c r="K76" s="472" t="s">
        <v>1006</v>
      </c>
      <c r="L76" s="472" t="s">
        <v>26</v>
      </c>
      <c r="M76" s="472" t="s">
        <v>1006</v>
      </c>
      <c r="N76" s="472" t="s">
        <v>1006</v>
      </c>
      <c r="O76" s="472" t="s">
        <v>1006</v>
      </c>
      <c r="P76" s="472" t="s">
        <v>1006</v>
      </c>
      <c r="Q76" s="472" t="s">
        <v>1006</v>
      </c>
      <c r="R76" s="472" t="s">
        <v>1006</v>
      </c>
      <c r="S76" s="472" t="s">
        <v>1006</v>
      </c>
      <c r="T76" s="629" t="s">
        <v>1006</v>
      </c>
      <c r="U76" s="629"/>
      <c r="V76" s="629" t="s">
        <v>1006</v>
      </c>
      <c r="W76" s="685"/>
    </row>
    <row r="77" spans="1:23" ht="13.5" customHeight="1">
      <c r="A77" s="635"/>
      <c r="B77" s="627"/>
      <c r="C77" s="453"/>
      <c r="D77" s="453" t="s">
        <v>1</v>
      </c>
      <c r="E77" s="628" t="s">
        <v>548</v>
      </c>
      <c r="F77" s="628"/>
      <c r="G77" s="629" t="s">
        <v>73</v>
      </c>
      <c r="H77" s="629"/>
      <c r="I77" s="472" t="s">
        <v>73</v>
      </c>
      <c r="J77" s="472" t="s">
        <v>73</v>
      </c>
      <c r="K77" s="472" t="s">
        <v>1006</v>
      </c>
      <c r="L77" s="472" t="s">
        <v>73</v>
      </c>
      <c r="M77" s="472" t="s">
        <v>1006</v>
      </c>
      <c r="N77" s="472" t="s">
        <v>1006</v>
      </c>
      <c r="O77" s="472" t="s">
        <v>1006</v>
      </c>
      <c r="P77" s="472" t="s">
        <v>1006</v>
      </c>
      <c r="Q77" s="472" t="s">
        <v>1006</v>
      </c>
      <c r="R77" s="472" t="s">
        <v>1006</v>
      </c>
      <c r="S77" s="472" t="s">
        <v>1006</v>
      </c>
      <c r="T77" s="629" t="s">
        <v>1006</v>
      </c>
      <c r="U77" s="629"/>
      <c r="V77" s="629" t="s">
        <v>1006</v>
      </c>
      <c r="W77" s="685"/>
    </row>
    <row r="78" spans="1:23" ht="13.5" customHeight="1">
      <c r="A78" s="635"/>
      <c r="B78" s="627"/>
      <c r="C78" s="453"/>
      <c r="D78" s="453" t="s">
        <v>689</v>
      </c>
      <c r="E78" s="628" t="s">
        <v>550</v>
      </c>
      <c r="F78" s="628"/>
      <c r="G78" s="629" t="s">
        <v>74</v>
      </c>
      <c r="H78" s="629"/>
      <c r="I78" s="472" t="s">
        <v>74</v>
      </c>
      <c r="J78" s="472" t="s">
        <v>74</v>
      </c>
      <c r="K78" s="472" t="s">
        <v>1006</v>
      </c>
      <c r="L78" s="472" t="s">
        <v>74</v>
      </c>
      <c r="M78" s="472" t="s">
        <v>1006</v>
      </c>
      <c r="N78" s="472" t="s">
        <v>1006</v>
      </c>
      <c r="O78" s="472" t="s">
        <v>1006</v>
      </c>
      <c r="P78" s="472" t="s">
        <v>1006</v>
      </c>
      <c r="Q78" s="472" t="s">
        <v>1006</v>
      </c>
      <c r="R78" s="472" t="s">
        <v>1006</v>
      </c>
      <c r="S78" s="472" t="s">
        <v>1006</v>
      </c>
      <c r="T78" s="629" t="s">
        <v>1006</v>
      </c>
      <c r="U78" s="629"/>
      <c r="V78" s="629" t="s">
        <v>1006</v>
      </c>
      <c r="W78" s="685"/>
    </row>
    <row r="79" spans="1:23" ht="13.5" customHeight="1">
      <c r="A79" s="635"/>
      <c r="B79" s="627"/>
      <c r="C79" s="453"/>
      <c r="D79" s="453" t="s">
        <v>75</v>
      </c>
      <c r="E79" s="628" t="s">
        <v>552</v>
      </c>
      <c r="F79" s="628"/>
      <c r="G79" s="629" t="s">
        <v>1011</v>
      </c>
      <c r="H79" s="629"/>
      <c r="I79" s="472" t="s">
        <v>1011</v>
      </c>
      <c r="J79" s="472" t="s">
        <v>1011</v>
      </c>
      <c r="K79" s="472" t="s">
        <v>1006</v>
      </c>
      <c r="L79" s="472" t="s">
        <v>1011</v>
      </c>
      <c r="M79" s="472" t="s">
        <v>1006</v>
      </c>
      <c r="N79" s="472" t="s">
        <v>1006</v>
      </c>
      <c r="O79" s="472" t="s">
        <v>1006</v>
      </c>
      <c r="P79" s="472" t="s">
        <v>1006</v>
      </c>
      <c r="Q79" s="472" t="s">
        <v>1006</v>
      </c>
      <c r="R79" s="472" t="s">
        <v>1006</v>
      </c>
      <c r="S79" s="472" t="s">
        <v>1006</v>
      </c>
      <c r="T79" s="629" t="s">
        <v>1006</v>
      </c>
      <c r="U79" s="629"/>
      <c r="V79" s="629" t="s">
        <v>1006</v>
      </c>
      <c r="W79" s="685"/>
    </row>
    <row r="80" spans="1:23" ht="21.75" customHeight="1">
      <c r="A80" s="635"/>
      <c r="B80" s="627"/>
      <c r="C80" s="453"/>
      <c r="D80" s="453" t="s">
        <v>76</v>
      </c>
      <c r="E80" s="628" t="s">
        <v>77</v>
      </c>
      <c r="F80" s="628"/>
      <c r="G80" s="629" t="s">
        <v>78</v>
      </c>
      <c r="H80" s="629"/>
      <c r="I80" s="472" t="s">
        <v>78</v>
      </c>
      <c r="J80" s="472" t="s">
        <v>78</v>
      </c>
      <c r="K80" s="472" t="s">
        <v>1006</v>
      </c>
      <c r="L80" s="472" t="s">
        <v>78</v>
      </c>
      <c r="M80" s="472" t="s">
        <v>1006</v>
      </c>
      <c r="N80" s="472" t="s">
        <v>1006</v>
      </c>
      <c r="O80" s="472" t="s">
        <v>1006</v>
      </c>
      <c r="P80" s="472" t="s">
        <v>1006</v>
      </c>
      <c r="Q80" s="472" t="s">
        <v>1006</v>
      </c>
      <c r="R80" s="472" t="s">
        <v>1006</v>
      </c>
      <c r="S80" s="472" t="s">
        <v>1006</v>
      </c>
      <c r="T80" s="629" t="s">
        <v>1006</v>
      </c>
      <c r="U80" s="629"/>
      <c r="V80" s="629" t="s">
        <v>1006</v>
      </c>
      <c r="W80" s="685"/>
    </row>
    <row r="81" spans="1:23" ht="17.25" customHeight="1">
      <c r="A81" s="635"/>
      <c r="B81" s="627"/>
      <c r="C81" s="453"/>
      <c r="D81" s="453" t="s">
        <v>79</v>
      </c>
      <c r="E81" s="628" t="s">
        <v>80</v>
      </c>
      <c r="F81" s="628"/>
      <c r="G81" s="629" t="s">
        <v>81</v>
      </c>
      <c r="H81" s="629"/>
      <c r="I81" s="472" t="s">
        <v>81</v>
      </c>
      <c r="J81" s="472" t="s">
        <v>81</v>
      </c>
      <c r="K81" s="472" t="s">
        <v>1006</v>
      </c>
      <c r="L81" s="472" t="s">
        <v>81</v>
      </c>
      <c r="M81" s="472" t="s">
        <v>1006</v>
      </c>
      <c r="N81" s="472" t="s">
        <v>1006</v>
      </c>
      <c r="O81" s="472" t="s">
        <v>1006</v>
      </c>
      <c r="P81" s="472" t="s">
        <v>1006</v>
      </c>
      <c r="Q81" s="472" t="s">
        <v>1006</v>
      </c>
      <c r="R81" s="472" t="s">
        <v>1006</v>
      </c>
      <c r="S81" s="472" t="s">
        <v>1006</v>
      </c>
      <c r="T81" s="629" t="s">
        <v>1006</v>
      </c>
      <c r="U81" s="629"/>
      <c r="V81" s="629" t="s">
        <v>1006</v>
      </c>
      <c r="W81" s="685"/>
    </row>
    <row r="82" spans="1:23" ht="13.5" customHeight="1">
      <c r="A82" s="635"/>
      <c r="B82" s="627"/>
      <c r="C82" s="453"/>
      <c r="D82" s="453" t="s">
        <v>3</v>
      </c>
      <c r="E82" s="628" t="s">
        <v>560</v>
      </c>
      <c r="F82" s="628"/>
      <c r="G82" s="629" t="s">
        <v>82</v>
      </c>
      <c r="H82" s="629"/>
      <c r="I82" s="472" t="s">
        <v>82</v>
      </c>
      <c r="J82" s="472" t="s">
        <v>82</v>
      </c>
      <c r="K82" s="472" t="s">
        <v>1006</v>
      </c>
      <c r="L82" s="472" t="s">
        <v>82</v>
      </c>
      <c r="M82" s="472" t="s">
        <v>1006</v>
      </c>
      <c r="N82" s="472" t="s">
        <v>1006</v>
      </c>
      <c r="O82" s="472" t="s">
        <v>1006</v>
      </c>
      <c r="P82" s="472" t="s">
        <v>1006</v>
      </c>
      <c r="Q82" s="472" t="s">
        <v>1006</v>
      </c>
      <c r="R82" s="472" t="s">
        <v>1006</v>
      </c>
      <c r="S82" s="472" t="s">
        <v>1006</v>
      </c>
      <c r="T82" s="629" t="s">
        <v>1006</v>
      </c>
      <c r="U82" s="629"/>
      <c r="V82" s="629" t="s">
        <v>1006</v>
      </c>
      <c r="W82" s="685"/>
    </row>
    <row r="83" spans="1:23" ht="13.5" customHeight="1">
      <c r="A83" s="635"/>
      <c r="B83" s="627"/>
      <c r="C83" s="453"/>
      <c r="D83" s="453" t="s">
        <v>42</v>
      </c>
      <c r="E83" s="628" t="s">
        <v>562</v>
      </c>
      <c r="F83" s="628"/>
      <c r="G83" s="629" t="s">
        <v>83</v>
      </c>
      <c r="H83" s="629"/>
      <c r="I83" s="472" t="s">
        <v>83</v>
      </c>
      <c r="J83" s="472" t="s">
        <v>83</v>
      </c>
      <c r="K83" s="472" t="s">
        <v>1006</v>
      </c>
      <c r="L83" s="472" t="s">
        <v>83</v>
      </c>
      <c r="M83" s="472" t="s">
        <v>1006</v>
      </c>
      <c r="N83" s="472" t="s">
        <v>1006</v>
      </c>
      <c r="O83" s="472" t="s">
        <v>1006</v>
      </c>
      <c r="P83" s="472" t="s">
        <v>1006</v>
      </c>
      <c r="Q83" s="472" t="s">
        <v>1006</v>
      </c>
      <c r="R83" s="472" t="s">
        <v>1006</v>
      </c>
      <c r="S83" s="472" t="s">
        <v>1006</v>
      </c>
      <c r="T83" s="629" t="s">
        <v>1006</v>
      </c>
      <c r="U83" s="629"/>
      <c r="V83" s="629" t="s">
        <v>1006</v>
      </c>
      <c r="W83" s="685"/>
    </row>
    <row r="84" spans="1:23" ht="17.25" customHeight="1">
      <c r="A84" s="635"/>
      <c r="B84" s="627"/>
      <c r="C84" s="453"/>
      <c r="D84" s="453" t="s">
        <v>5</v>
      </c>
      <c r="E84" s="628" t="s">
        <v>564</v>
      </c>
      <c r="F84" s="628"/>
      <c r="G84" s="629" t="s">
        <v>84</v>
      </c>
      <c r="H84" s="629"/>
      <c r="I84" s="472" t="s">
        <v>84</v>
      </c>
      <c r="J84" s="472" t="s">
        <v>84</v>
      </c>
      <c r="K84" s="472" t="s">
        <v>1006</v>
      </c>
      <c r="L84" s="472" t="s">
        <v>84</v>
      </c>
      <c r="M84" s="472" t="s">
        <v>1006</v>
      </c>
      <c r="N84" s="472" t="s">
        <v>1006</v>
      </c>
      <c r="O84" s="472" t="s">
        <v>1006</v>
      </c>
      <c r="P84" s="472" t="s">
        <v>1006</v>
      </c>
      <c r="Q84" s="472" t="s">
        <v>1006</v>
      </c>
      <c r="R84" s="472" t="s">
        <v>1006</v>
      </c>
      <c r="S84" s="472" t="s">
        <v>1006</v>
      </c>
      <c r="T84" s="629" t="s">
        <v>1006</v>
      </c>
      <c r="U84" s="629"/>
      <c r="V84" s="629" t="s">
        <v>1006</v>
      </c>
      <c r="W84" s="685"/>
    </row>
    <row r="85" spans="1:23" ht="13.5" customHeight="1">
      <c r="A85" s="635"/>
      <c r="B85" s="627"/>
      <c r="C85" s="453"/>
      <c r="D85" s="453" t="s">
        <v>85</v>
      </c>
      <c r="E85" s="628" t="s">
        <v>567</v>
      </c>
      <c r="F85" s="628"/>
      <c r="G85" s="629" t="s">
        <v>1010</v>
      </c>
      <c r="H85" s="629"/>
      <c r="I85" s="472" t="s">
        <v>1010</v>
      </c>
      <c r="J85" s="472" t="s">
        <v>1010</v>
      </c>
      <c r="K85" s="472" t="s">
        <v>1006</v>
      </c>
      <c r="L85" s="472" t="s">
        <v>1010</v>
      </c>
      <c r="M85" s="472" t="s">
        <v>1006</v>
      </c>
      <c r="N85" s="472" t="s">
        <v>1006</v>
      </c>
      <c r="O85" s="472" t="s">
        <v>1006</v>
      </c>
      <c r="P85" s="472" t="s">
        <v>1006</v>
      </c>
      <c r="Q85" s="472" t="s">
        <v>1006</v>
      </c>
      <c r="R85" s="472" t="s">
        <v>1006</v>
      </c>
      <c r="S85" s="472" t="s">
        <v>1006</v>
      </c>
      <c r="T85" s="629" t="s">
        <v>1006</v>
      </c>
      <c r="U85" s="629"/>
      <c r="V85" s="629" t="s">
        <v>1006</v>
      </c>
      <c r="W85" s="685"/>
    </row>
    <row r="86" spans="1:23" ht="13.5" customHeight="1">
      <c r="A86" s="635"/>
      <c r="B86" s="627"/>
      <c r="C86" s="453"/>
      <c r="D86" s="453" t="s">
        <v>86</v>
      </c>
      <c r="E86" s="628" t="s">
        <v>87</v>
      </c>
      <c r="F86" s="628"/>
      <c r="G86" s="629" t="s">
        <v>88</v>
      </c>
      <c r="H86" s="629"/>
      <c r="I86" s="472" t="s">
        <v>88</v>
      </c>
      <c r="J86" s="472" t="s">
        <v>88</v>
      </c>
      <c r="K86" s="472" t="s">
        <v>1006</v>
      </c>
      <c r="L86" s="472" t="s">
        <v>88</v>
      </c>
      <c r="M86" s="472" t="s">
        <v>1006</v>
      </c>
      <c r="N86" s="472" t="s">
        <v>1006</v>
      </c>
      <c r="O86" s="472" t="s">
        <v>1006</v>
      </c>
      <c r="P86" s="472" t="s">
        <v>1006</v>
      </c>
      <c r="Q86" s="472" t="s">
        <v>1006</v>
      </c>
      <c r="R86" s="472" t="s">
        <v>1006</v>
      </c>
      <c r="S86" s="472" t="s">
        <v>1006</v>
      </c>
      <c r="T86" s="629" t="s">
        <v>1006</v>
      </c>
      <c r="U86" s="629"/>
      <c r="V86" s="629" t="s">
        <v>1006</v>
      </c>
      <c r="W86" s="685"/>
    </row>
    <row r="87" spans="1:23" ht="17.25" customHeight="1">
      <c r="A87" s="635"/>
      <c r="B87" s="627"/>
      <c r="C87" s="453"/>
      <c r="D87" s="453" t="s">
        <v>89</v>
      </c>
      <c r="E87" s="628" t="s">
        <v>90</v>
      </c>
      <c r="F87" s="628"/>
      <c r="G87" s="629" t="s">
        <v>41</v>
      </c>
      <c r="H87" s="629"/>
      <c r="I87" s="472" t="s">
        <v>41</v>
      </c>
      <c r="J87" s="472" t="s">
        <v>41</v>
      </c>
      <c r="K87" s="472" t="s">
        <v>1006</v>
      </c>
      <c r="L87" s="472" t="s">
        <v>41</v>
      </c>
      <c r="M87" s="472" t="s">
        <v>1006</v>
      </c>
      <c r="N87" s="472" t="s">
        <v>1006</v>
      </c>
      <c r="O87" s="472" t="s">
        <v>1006</v>
      </c>
      <c r="P87" s="472" t="s">
        <v>1006</v>
      </c>
      <c r="Q87" s="472" t="s">
        <v>1006</v>
      </c>
      <c r="R87" s="472" t="s">
        <v>1006</v>
      </c>
      <c r="S87" s="472" t="s">
        <v>1006</v>
      </c>
      <c r="T87" s="629" t="s">
        <v>1006</v>
      </c>
      <c r="U87" s="629"/>
      <c r="V87" s="629" t="s">
        <v>1006</v>
      </c>
      <c r="W87" s="685"/>
    </row>
    <row r="88" spans="1:23" ht="17.25" customHeight="1">
      <c r="A88" s="635"/>
      <c r="B88" s="627"/>
      <c r="C88" s="453"/>
      <c r="D88" s="453" t="s">
        <v>91</v>
      </c>
      <c r="E88" s="628" t="s">
        <v>575</v>
      </c>
      <c r="F88" s="628"/>
      <c r="G88" s="629" t="s">
        <v>1009</v>
      </c>
      <c r="H88" s="629"/>
      <c r="I88" s="472" t="s">
        <v>1009</v>
      </c>
      <c r="J88" s="472" t="s">
        <v>1009</v>
      </c>
      <c r="K88" s="472" t="s">
        <v>1006</v>
      </c>
      <c r="L88" s="472" t="s">
        <v>1009</v>
      </c>
      <c r="M88" s="472" t="s">
        <v>1006</v>
      </c>
      <c r="N88" s="472" t="s">
        <v>1006</v>
      </c>
      <c r="O88" s="472" t="s">
        <v>1006</v>
      </c>
      <c r="P88" s="472" t="s">
        <v>1006</v>
      </c>
      <c r="Q88" s="472" t="s">
        <v>1006</v>
      </c>
      <c r="R88" s="472" t="s">
        <v>1006</v>
      </c>
      <c r="S88" s="472" t="s">
        <v>1006</v>
      </c>
      <c r="T88" s="629" t="s">
        <v>1006</v>
      </c>
      <c r="U88" s="629"/>
      <c r="V88" s="629" t="s">
        <v>1006</v>
      </c>
      <c r="W88" s="685"/>
    </row>
    <row r="89" spans="1:23" ht="17.25" customHeight="1">
      <c r="A89" s="635"/>
      <c r="B89" s="627"/>
      <c r="C89" s="453"/>
      <c r="D89" s="453" t="s">
        <v>694</v>
      </c>
      <c r="E89" s="628" t="s">
        <v>92</v>
      </c>
      <c r="F89" s="628"/>
      <c r="G89" s="629" t="s">
        <v>93</v>
      </c>
      <c r="H89" s="629"/>
      <c r="I89" s="472" t="s">
        <v>93</v>
      </c>
      <c r="J89" s="472" t="s">
        <v>93</v>
      </c>
      <c r="K89" s="472" t="s">
        <v>1006</v>
      </c>
      <c r="L89" s="472" t="s">
        <v>93</v>
      </c>
      <c r="M89" s="472" t="s">
        <v>1006</v>
      </c>
      <c r="N89" s="472" t="s">
        <v>1006</v>
      </c>
      <c r="O89" s="472" t="s">
        <v>1006</v>
      </c>
      <c r="P89" s="472" t="s">
        <v>1006</v>
      </c>
      <c r="Q89" s="472" t="s">
        <v>1006</v>
      </c>
      <c r="R89" s="472" t="s">
        <v>1006</v>
      </c>
      <c r="S89" s="472" t="s">
        <v>1006</v>
      </c>
      <c r="T89" s="629" t="s">
        <v>1006</v>
      </c>
      <c r="U89" s="629"/>
      <c r="V89" s="629" t="s">
        <v>1006</v>
      </c>
      <c r="W89" s="685"/>
    </row>
    <row r="90" spans="1:23" ht="17.25" customHeight="1">
      <c r="A90" s="635"/>
      <c r="B90" s="627"/>
      <c r="C90" s="453"/>
      <c r="D90" s="453" t="s">
        <v>477</v>
      </c>
      <c r="E90" s="628" t="s">
        <v>1044</v>
      </c>
      <c r="F90" s="628"/>
      <c r="G90" s="629" t="s">
        <v>38</v>
      </c>
      <c r="H90" s="629"/>
      <c r="I90" s="472" t="s">
        <v>1006</v>
      </c>
      <c r="J90" s="472" t="s">
        <v>1006</v>
      </c>
      <c r="K90" s="472" t="s">
        <v>1006</v>
      </c>
      <c r="L90" s="472" t="s">
        <v>1006</v>
      </c>
      <c r="M90" s="472" t="s">
        <v>1006</v>
      </c>
      <c r="N90" s="472" t="s">
        <v>1006</v>
      </c>
      <c r="O90" s="472" t="s">
        <v>1006</v>
      </c>
      <c r="P90" s="472" t="s">
        <v>1006</v>
      </c>
      <c r="Q90" s="472" t="s">
        <v>1006</v>
      </c>
      <c r="R90" s="472" t="s">
        <v>38</v>
      </c>
      <c r="S90" s="472" t="s">
        <v>38</v>
      </c>
      <c r="T90" s="629" t="s">
        <v>1006</v>
      </c>
      <c r="U90" s="629"/>
      <c r="V90" s="629" t="s">
        <v>1006</v>
      </c>
      <c r="W90" s="685"/>
    </row>
    <row r="91" spans="1:23" ht="16.5" customHeight="1">
      <c r="A91" s="635"/>
      <c r="B91" s="627"/>
      <c r="C91" s="448" t="s">
        <v>94</v>
      </c>
      <c r="D91" s="448"/>
      <c r="E91" s="686" t="s">
        <v>95</v>
      </c>
      <c r="F91" s="686"/>
      <c r="G91" s="633" t="s">
        <v>96</v>
      </c>
      <c r="H91" s="633"/>
      <c r="I91" s="447" t="s">
        <v>96</v>
      </c>
      <c r="J91" s="447" t="s">
        <v>96</v>
      </c>
      <c r="K91" s="447" t="s">
        <v>1006</v>
      </c>
      <c r="L91" s="447" t="s">
        <v>96</v>
      </c>
      <c r="M91" s="447" t="s">
        <v>1006</v>
      </c>
      <c r="N91" s="447" t="s">
        <v>1006</v>
      </c>
      <c r="O91" s="447" t="s">
        <v>1006</v>
      </c>
      <c r="P91" s="447" t="s">
        <v>1006</v>
      </c>
      <c r="Q91" s="447" t="s">
        <v>1006</v>
      </c>
      <c r="R91" s="447" t="s">
        <v>1006</v>
      </c>
      <c r="S91" s="447" t="s">
        <v>1006</v>
      </c>
      <c r="T91" s="633" t="s">
        <v>1006</v>
      </c>
      <c r="U91" s="633"/>
      <c r="V91" s="633" t="s">
        <v>1006</v>
      </c>
      <c r="W91" s="634"/>
    </row>
    <row r="92" spans="1:23" ht="13.5" customHeight="1">
      <c r="A92" s="635"/>
      <c r="B92" s="627"/>
      <c r="C92" s="453"/>
      <c r="D92" s="453" t="s">
        <v>688</v>
      </c>
      <c r="E92" s="628" t="s">
        <v>781</v>
      </c>
      <c r="F92" s="628"/>
      <c r="G92" s="629" t="s">
        <v>97</v>
      </c>
      <c r="H92" s="629"/>
      <c r="I92" s="472" t="s">
        <v>97</v>
      </c>
      <c r="J92" s="472" t="s">
        <v>97</v>
      </c>
      <c r="K92" s="472" t="s">
        <v>1006</v>
      </c>
      <c r="L92" s="472" t="s">
        <v>97</v>
      </c>
      <c r="M92" s="472" t="s">
        <v>1006</v>
      </c>
      <c r="N92" s="472" t="s">
        <v>1006</v>
      </c>
      <c r="O92" s="472" t="s">
        <v>1006</v>
      </c>
      <c r="P92" s="472" t="s">
        <v>1006</v>
      </c>
      <c r="Q92" s="472" t="s">
        <v>1006</v>
      </c>
      <c r="R92" s="472" t="s">
        <v>1006</v>
      </c>
      <c r="S92" s="472" t="s">
        <v>1006</v>
      </c>
      <c r="T92" s="629" t="s">
        <v>1006</v>
      </c>
      <c r="U92" s="629"/>
      <c r="V92" s="629" t="s">
        <v>1006</v>
      </c>
      <c r="W92" s="685"/>
    </row>
    <row r="93" spans="1:23" ht="13.5" customHeight="1">
      <c r="A93" s="635"/>
      <c r="B93" s="627"/>
      <c r="C93" s="453"/>
      <c r="D93" s="453" t="s">
        <v>689</v>
      </c>
      <c r="E93" s="628" t="s">
        <v>550</v>
      </c>
      <c r="F93" s="628"/>
      <c r="G93" s="629" t="s">
        <v>98</v>
      </c>
      <c r="H93" s="629"/>
      <c r="I93" s="472" t="s">
        <v>98</v>
      </c>
      <c r="J93" s="472" t="s">
        <v>98</v>
      </c>
      <c r="K93" s="472" t="s">
        <v>1006</v>
      </c>
      <c r="L93" s="472" t="s">
        <v>98</v>
      </c>
      <c r="M93" s="472" t="s">
        <v>1006</v>
      </c>
      <c r="N93" s="472" t="s">
        <v>1006</v>
      </c>
      <c r="O93" s="472" t="s">
        <v>1006</v>
      </c>
      <c r="P93" s="472" t="s">
        <v>1006</v>
      </c>
      <c r="Q93" s="472" t="s">
        <v>1006</v>
      </c>
      <c r="R93" s="472" t="s">
        <v>1006</v>
      </c>
      <c r="S93" s="472" t="s">
        <v>1006</v>
      </c>
      <c r="T93" s="629" t="s">
        <v>1006</v>
      </c>
      <c r="U93" s="629"/>
      <c r="V93" s="629" t="s">
        <v>1006</v>
      </c>
      <c r="W93" s="685"/>
    </row>
    <row r="94" spans="1:23" ht="13.5" customHeight="1">
      <c r="A94" s="635"/>
      <c r="B94" s="627"/>
      <c r="C94" s="448" t="s">
        <v>99</v>
      </c>
      <c r="D94" s="448"/>
      <c r="E94" s="686" t="s">
        <v>595</v>
      </c>
      <c r="F94" s="686"/>
      <c r="G94" s="633" t="s">
        <v>100</v>
      </c>
      <c r="H94" s="633"/>
      <c r="I94" s="447" t="s">
        <v>100</v>
      </c>
      <c r="J94" s="447" t="s">
        <v>101</v>
      </c>
      <c r="K94" s="447" t="s">
        <v>83</v>
      </c>
      <c r="L94" s="447" t="s">
        <v>102</v>
      </c>
      <c r="M94" s="447" t="s">
        <v>1006</v>
      </c>
      <c r="N94" s="447" t="s">
        <v>103</v>
      </c>
      <c r="O94" s="447" t="s">
        <v>1006</v>
      </c>
      <c r="P94" s="447" t="s">
        <v>1006</v>
      </c>
      <c r="Q94" s="447" t="s">
        <v>1006</v>
      </c>
      <c r="R94" s="447" t="s">
        <v>1006</v>
      </c>
      <c r="S94" s="447" t="s">
        <v>1006</v>
      </c>
      <c r="T94" s="633" t="s">
        <v>1006</v>
      </c>
      <c r="U94" s="633"/>
      <c r="V94" s="633" t="s">
        <v>1006</v>
      </c>
      <c r="W94" s="634"/>
    </row>
    <row r="95" spans="1:23" ht="13.5" customHeight="1">
      <c r="A95" s="635"/>
      <c r="B95" s="627"/>
      <c r="C95" s="453"/>
      <c r="D95" s="453" t="s">
        <v>1048</v>
      </c>
      <c r="E95" s="628" t="s">
        <v>530</v>
      </c>
      <c r="F95" s="628"/>
      <c r="G95" s="629" t="s">
        <v>104</v>
      </c>
      <c r="H95" s="629"/>
      <c r="I95" s="472" t="s">
        <v>104</v>
      </c>
      <c r="J95" s="472" t="s">
        <v>1006</v>
      </c>
      <c r="K95" s="472" t="s">
        <v>1006</v>
      </c>
      <c r="L95" s="472" t="s">
        <v>1006</v>
      </c>
      <c r="M95" s="472" t="s">
        <v>1006</v>
      </c>
      <c r="N95" s="472" t="s">
        <v>104</v>
      </c>
      <c r="O95" s="472" t="s">
        <v>1006</v>
      </c>
      <c r="P95" s="472" t="s">
        <v>1006</v>
      </c>
      <c r="Q95" s="472" t="s">
        <v>1006</v>
      </c>
      <c r="R95" s="472" t="s">
        <v>1006</v>
      </c>
      <c r="S95" s="472" t="s">
        <v>1006</v>
      </c>
      <c r="T95" s="629" t="s">
        <v>1006</v>
      </c>
      <c r="U95" s="629"/>
      <c r="V95" s="629" t="s">
        <v>1006</v>
      </c>
      <c r="W95" s="685"/>
    </row>
    <row r="96" spans="1:23" ht="21" customHeight="1">
      <c r="A96" s="635"/>
      <c r="B96" s="627"/>
      <c r="C96" s="453"/>
      <c r="D96" s="453" t="s">
        <v>105</v>
      </c>
      <c r="E96" s="628" t="s">
        <v>106</v>
      </c>
      <c r="F96" s="628"/>
      <c r="G96" s="629" t="s">
        <v>107</v>
      </c>
      <c r="H96" s="629"/>
      <c r="I96" s="472" t="s">
        <v>107</v>
      </c>
      <c r="J96" s="472" t="s">
        <v>1006</v>
      </c>
      <c r="K96" s="472" t="s">
        <v>1006</v>
      </c>
      <c r="L96" s="472" t="s">
        <v>1006</v>
      </c>
      <c r="M96" s="472" t="s">
        <v>1006</v>
      </c>
      <c r="N96" s="472" t="s">
        <v>107</v>
      </c>
      <c r="O96" s="472" t="s">
        <v>1006</v>
      </c>
      <c r="P96" s="472" t="s">
        <v>1006</v>
      </c>
      <c r="Q96" s="472" t="s">
        <v>1006</v>
      </c>
      <c r="R96" s="472" t="s">
        <v>1006</v>
      </c>
      <c r="S96" s="472" t="s">
        <v>1006</v>
      </c>
      <c r="T96" s="629" t="s">
        <v>1006</v>
      </c>
      <c r="U96" s="629"/>
      <c r="V96" s="629" t="s">
        <v>1006</v>
      </c>
      <c r="W96" s="685"/>
    </row>
    <row r="97" spans="1:23" ht="13.5" customHeight="1">
      <c r="A97" s="635"/>
      <c r="B97" s="627"/>
      <c r="C97" s="453"/>
      <c r="D97" s="453" t="s">
        <v>108</v>
      </c>
      <c r="E97" s="628" t="s">
        <v>109</v>
      </c>
      <c r="F97" s="628"/>
      <c r="G97" s="629" t="s">
        <v>83</v>
      </c>
      <c r="H97" s="629"/>
      <c r="I97" s="472" t="s">
        <v>83</v>
      </c>
      <c r="J97" s="472" t="s">
        <v>83</v>
      </c>
      <c r="K97" s="472" t="s">
        <v>83</v>
      </c>
      <c r="L97" s="472" t="s">
        <v>1006</v>
      </c>
      <c r="M97" s="472" t="s">
        <v>1006</v>
      </c>
      <c r="N97" s="472" t="s">
        <v>1006</v>
      </c>
      <c r="O97" s="472" t="s">
        <v>1006</v>
      </c>
      <c r="P97" s="472" t="s">
        <v>1006</v>
      </c>
      <c r="Q97" s="472" t="s">
        <v>1006</v>
      </c>
      <c r="R97" s="472" t="s">
        <v>1006</v>
      </c>
      <c r="S97" s="472" t="s">
        <v>1006</v>
      </c>
      <c r="T97" s="629" t="s">
        <v>1006</v>
      </c>
      <c r="U97" s="629"/>
      <c r="V97" s="629" t="s">
        <v>1006</v>
      </c>
      <c r="W97" s="685"/>
    </row>
    <row r="98" spans="1:23" ht="13.5" customHeight="1">
      <c r="A98" s="635"/>
      <c r="B98" s="627"/>
      <c r="C98" s="453"/>
      <c r="D98" s="453" t="s">
        <v>688</v>
      </c>
      <c r="E98" s="628" t="s">
        <v>781</v>
      </c>
      <c r="F98" s="628"/>
      <c r="G98" s="629" t="s">
        <v>110</v>
      </c>
      <c r="H98" s="629"/>
      <c r="I98" s="472" t="s">
        <v>110</v>
      </c>
      <c r="J98" s="472" t="s">
        <v>110</v>
      </c>
      <c r="K98" s="472" t="s">
        <v>1006</v>
      </c>
      <c r="L98" s="472" t="s">
        <v>110</v>
      </c>
      <c r="M98" s="472" t="s">
        <v>1006</v>
      </c>
      <c r="N98" s="472" t="s">
        <v>1006</v>
      </c>
      <c r="O98" s="472" t="s">
        <v>1006</v>
      </c>
      <c r="P98" s="472" t="s">
        <v>1006</v>
      </c>
      <c r="Q98" s="472" t="s">
        <v>1006</v>
      </c>
      <c r="R98" s="472" t="s">
        <v>1006</v>
      </c>
      <c r="S98" s="472" t="s">
        <v>1006</v>
      </c>
      <c r="T98" s="629" t="s">
        <v>1006</v>
      </c>
      <c r="U98" s="629"/>
      <c r="V98" s="629" t="s">
        <v>1006</v>
      </c>
      <c r="W98" s="685"/>
    </row>
    <row r="99" spans="1:23" ht="13.5" customHeight="1">
      <c r="A99" s="635"/>
      <c r="B99" s="627"/>
      <c r="C99" s="453"/>
      <c r="D99" s="453" t="s">
        <v>42</v>
      </c>
      <c r="E99" s="628" t="s">
        <v>562</v>
      </c>
      <c r="F99" s="628"/>
      <c r="G99" s="629" t="s">
        <v>111</v>
      </c>
      <c r="H99" s="629"/>
      <c r="I99" s="472" t="s">
        <v>111</v>
      </c>
      <c r="J99" s="472" t="s">
        <v>111</v>
      </c>
      <c r="K99" s="472" t="s">
        <v>1006</v>
      </c>
      <c r="L99" s="472" t="s">
        <v>111</v>
      </c>
      <c r="M99" s="472" t="s">
        <v>1006</v>
      </c>
      <c r="N99" s="472" t="s">
        <v>1006</v>
      </c>
      <c r="O99" s="472" t="s">
        <v>1006</v>
      </c>
      <c r="P99" s="472" t="s">
        <v>1006</v>
      </c>
      <c r="Q99" s="472" t="s">
        <v>1006</v>
      </c>
      <c r="R99" s="472" t="s">
        <v>1006</v>
      </c>
      <c r="S99" s="472" t="s">
        <v>1006</v>
      </c>
      <c r="T99" s="629" t="s">
        <v>1006</v>
      </c>
      <c r="U99" s="629"/>
      <c r="V99" s="629" t="s">
        <v>1006</v>
      </c>
      <c r="W99" s="685"/>
    </row>
    <row r="100" spans="1:23" ht="21.75" customHeight="1">
      <c r="A100" s="636" t="s">
        <v>601</v>
      </c>
      <c r="B100" s="646"/>
      <c r="C100" s="445"/>
      <c r="D100" s="445"/>
      <c r="E100" s="630" t="s">
        <v>825</v>
      </c>
      <c r="F100" s="630"/>
      <c r="G100" s="631" t="s">
        <v>112</v>
      </c>
      <c r="H100" s="631"/>
      <c r="I100" s="446" t="s">
        <v>112</v>
      </c>
      <c r="J100" s="446" t="s">
        <v>112</v>
      </c>
      <c r="K100" s="446" t="s">
        <v>112</v>
      </c>
      <c r="L100" s="446" t="s">
        <v>1006</v>
      </c>
      <c r="M100" s="446" t="s">
        <v>1006</v>
      </c>
      <c r="N100" s="446" t="s">
        <v>1006</v>
      </c>
      <c r="O100" s="446" t="s">
        <v>1006</v>
      </c>
      <c r="P100" s="446" t="s">
        <v>1006</v>
      </c>
      <c r="Q100" s="446" t="s">
        <v>1006</v>
      </c>
      <c r="R100" s="446" t="s">
        <v>1006</v>
      </c>
      <c r="S100" s="446" t="s">
        <v>1006</v>
      </c>
      <c r="T100" s="631" t="s">
        <v>1006</v>
      </c>
      <c r="U100" s="631"/>
      <c r="V100" s="631" t="s">
        <v>1006</v>
      </c>
      <c r="W100" s="632"/>
    </row>
    <row r="101" spans="1:23" ht="17.25" customHeight="1">
      <c r="A101" s="688"/>
      <c r="B101" s="689"/>
      <c r="C101" s="448" t="s">
        <v>602</v>
      </c>
      <c r="D101" s="448"/>
      <c r="E101" s="686" t="s">
        <v>828</v>
      </c>
      <c r="F101" s="686"/>
      <c r="G101" s="633" t="s">
        <v>112</v>
      </c>
      <c r="H101" s="633"/>
      <c r="I101" s="447" t="s">
        <v>112</v>
      </c>
      <c r="J101" s="447" t="s">
        <v>112</v>
      </c>
      <c r="K101" s="447" t="s">
        <v>112</v>
      </c>
      <c r="L101" s="447" t="s">
        <v>1006</v>
      </c>
      <c r="M101" s="447" t="s">
        <v>1006</v>
      </c>
      <c r="N101" s="447" t="s">
        <v>1006</v>
      </c>
      <c r="O101" s="447" t="s">
        <v>1006</v>
      </c>
      <c r="P101" s="447" t="s">
        <v>1006</v>
      </c>
      <c r="Q101" s="447" t="s">
        <v>1006</v>
      </c>
      <c r="R101" s="447" t="s">
        <v>1006</v>
      </c>
      <c r="S101" s="447" t="s">
        <v>1006</v>
      </c>
      <c r="T101" s="633" t="s">
        <v>1006</v>
      </c>
      <c r="U101" s="633"/>
      <c r="V101" s="633" t="s">
        <v>1006</v>
      </c>
      <c r="W101" s="634"/>
    </row>
    <row r="102" spans="1:23" ht="13.5" customHeight="1">
      <c r="A102" s="635"/>
      <c r="B102" s="627"/>
      <c r="C102" s="453"/>
      <c r="D102" s="453" t="s">
        <v>1051</v>
      </c>
      <c r="E102" s="628" t="s">
        <v>536</v>
      </c>
      <c r="F102" s="628"/>
      <c r="G102" s="629" t="s">
        <v>113</v>
      </c>
      <c r="H102" s="629"/>
      <c r="I102" s="472" t="s">
        <v>113</v>
      </c>
      <c r="J102" s="472" t="s">
        <v>113</v>
      </c>
      <c r="K102" s="472" t="s">
        <v>113</v>
      </c>
      <c r="L102" s="472" t="s">
        <v>1006</v>
      </c>
      <c r="M102" s="472" t="s">
        <v>1006</v>
      </c>
      <c r="N102" s="472" t="s">
        <v>1006</v>
      </c>
      <c r="O102" s="472" t="s">
        <v>1006</v>
      </c>
      <c r="P102" s="472" t="s">
        <v>1006</v>
      </c>
      <c r="Q102" s="472" t="s">
        <v>1006</v>
      </c>
      <c r="R102" s="472" t="s">
        <v>1006</v>
      </c>
      <c r="S102" s="472" t="s">
        <v>1006</v>
      </c>
      <c r="T102" s="629" t="s">
        <v>1006</v>
      </c>
      <c r="U102" s="629"/>
      <c r="V102" s="629" t="s">
        <v>1006</v>
      </c>
      <c r="W102" s="685"/>
    </row>
    <row r="103" spans="1:23" ht="13.5" customHeight="1">
      <c r="A103" s="635"/>
      <c r="B103" s="627"/>
      <c r="C103" s="453"/>
      <c r="D103" s="453" t="s">
        <v>1053</v>
      </c>
      <c r="E103" s="628" t="s">
        <v>538</v>
      </c>
      <c r="F103" s="628"/>
      <c r="G103" s="629" t="s">
        <v>114</v>
      </c>
      <c r="H103" s="629"/>
      <c r="I103" s="472" t="s">
        <v>114</v>
      </c>
      <c r="J103" s="472" t="s">
        <v>114</v>
      </c>
      <c r="K103" s="472" t="s">
        <v>114</v>
      </c>
      <c r="L103" s="472" t="s">
        <v>1006</v>
      </c>
      <c r="M103" s="472" t="s">
        <v>1006</v>
      </c>
      <c r="N103" s="472" t="s">
        <v>1006</v>
      </c>
      <c r="O103" s="472" t="s">
        <v>1006</v>
      </c>
      <c r="P103" s="472" t="s">
        <v>1006</v>
      </c>
      <c r="Q103" s="472" t="s">
        <v>1006</v>
      </c>
      <c r="R103" s="472" t="s">
        <v>1006</v>
      </c>
      <c r="S103" s="472" t="s">
        <v>1006</v>
      </c>
      <c r="T103" s="629" t="s">
        <v>1006</v>
      </c>
      <c r="U103" s="629"/>
      <c r="V103" s="629" t="s">
        <v>1006</v>
      </c>
      <c r="W103" s="685"/>
    </row>
    <row r="104" spans="1:23" ht="13.5" customHeight="1">
      <c r="A104" s="635"/>
      <c r="B104" s="627"/>
      <c r="C104" s="453"/>
      <c r="D104" s="453" t="s">
        <v>31</v>
      </c>
      <c r="E104" s="628" t="s">
        <v>540</v>
      </c>
      <c r="F104" s="628"/>
      <c r="G104" s="629" t="s">
        <v>115</v>
      </c>
      <c r="H104" s="629"/>
      <c r="I104" s="472" t="s">
        <v>115</v>
      </c>
      <c r="J104" s="472" t="s">
        <v>115</v>
      </c>
      <c r="K104" s="472" t="s">
        <v>115</v>
      </c>
      <c r="L104" s="472" t="s">
        <v>1006</v>
      </c>
      <c r="M104" s="472" t="s">
        <v>1006</v>
      </c>
      <c r="N104" s="472" t="s">
        <v>1006</v>
      </c>
      <c r="O104" s="472" t="s">
        <v>1006</v>
      </c>
      <c r="P104" s="472" t="s">
        <v>1006</v>
      </c>
      <c r="Q104" s="472" t="s">
        <v>1006</v>
      </c>
      <c r="R104" s="472" t="s">
        <v>1006</v>
      </c>
      <c r="S104" s="472" t="s">
        <v>1006</v>
      </c>
      <c r="T104" s="629" t="s">
        <v>1006</v>
      </c>
      <c r="U104" s="629"/>
      <c r="V104" s="629" t="s">
        <v>1006</v>
      </c>
      <c r="W104" s="685"/>
    </row>
    <row r="105" spans="1:23" ht="17.25" customHeight="1">
      <c r="A105" s="636" t="s">
        <v>485</v>
      </c>
      <c r="B105" s="646"/>
      <c r="C105" s="445"/>
      <c r="D105" s="445"/>
      <c r="E105" s="630" t="s">
        <v>829</v>
      </c>
      <c r="F105" s="630"/>
      <c r="G105" s="631" t="s">
        <v>116</v>
      </c>
      <c r="H105" s="631"/>
      <c r="I105" s="446" t="s">
        <v>117</v>
      </c>
      <c r="J105" s="446" t="s">
        <v>118</v>
      </c>
      <c r="K105" s="446" t="s">
        <v>1006</v>
      </c>
      <c r="L105" s="446" t="s">
        <v>118</v>
      </c>
      <c r="M105" s="446" t="s">
        <v>119</v>
      </c>
      <c r="N105" s="446" t="s">
        <v>120</v>
      </c>
      <c r="O105" s="446" t="s">
        <v>1006</v>
      </c>
      <c r="P105" s="446" t="s">
        <v>1006</v>
      </c>
      <c r="Q105" s="446" t="s">
        <v>1006</v>
      </c>
      <c r="R105" s="446" t="s">
        <v>121</v>
      </c>
      <c r="S105" s="446" t="s">
        <v>121</v>
      </c>
      <c r="T105" s="631" t="s">
        <v>1006</v>
      </c>
      <c r="U105" s="631"/>
      <c r="V105" s="631" t="s">
        <v>1006</v>
      </c>
      <c r="W105" s="632"/>
    </row>
    <row r="106" spans="1:23" ht="13.5" customHeight="1">
      <c r="A106" s="688"/>
      <c r="B106" s="689"/>
      <c r="C106" s="448" t="s">
        <v>122</v>
      </c>
      <c r="D106" s="448"/>
      <c r="E106" s="686" t="s">
        <v>123</v>
      </c>
      <c r="F106" s="686"/>
      <c r="G106" s="633" t="s">
        <v>1055</v>
      </c>
      <c r="H106" s="633"/>
      <c r="I106" s="447" t="s">
        <v>1055</v>
      </c>
      <c r="J106" s="447" t="s">
        <v>1055</v>
      </c>
      <c r="K106" s="447" t="s">
        <v>1006</v>
      </c>
      <c r="L106" s="447" t="s">
        <v>1055</v>
      </c>
      <c r="M106" s="447" t="s">
        <v>1006</v>
      </c>
      <c r="N106" s="447" t="s">
        <v>1006</v>
      </c>
      <c r="O106" s="447" t="s">
        <v>1006</v>
      </c>
      <c r="P106" s="447" t="s">
        <v>1006</v>
      </c>
      <c r="Q106" s="447" t="s">
        <v>1006</v>
      </c>
      <c r="R106" s="447" t="s">
        <v>1006</v>
      </c>
      <c r="S106" s="447" t="s">
        <v>1006</v>
      </c>
      <c r="T106" s="633" t="s">
        <v>1006</v>
      </c>
      <c r="U106" s="633"/>
      <c r="V106" s="633" t="s">
        <v>1006</v>
      </c>
      <c r="W106" s="634"/>
    </row>
    <row r="107" spans="1:23" ht="13.5" customHeight="1">
      <c r="A107" s="635"/>
      <c r="B107" s="627"/>
      <c r="C107" s="453"/>
      <c r="D107" s="453" t="s">
        <v>688</v>
      </c>
      <c r="E107" s="628" t="s">
        <v>781</v>
      </c>
      <c r="F107" s="628"/>
      <c r="G107" s="629" t="s">
        <v>1055</v>
      </c>
      <c r="H107" s="629"/>
      <c r="I107" s="472" t="s">
        <v>1055</v>
      </c>
      <c r="J107" s="472" t="s">
        <v>1055</v>
      </c>
      <c r="K107" s="472" t="s">
        <v>1006</v>
      </c>
      <c r="L107" s="472" t="s">
        <v>1055</v>
      </c>
      <c r="M107" s="472" t="s">
        <v>1006</v>
      </c>
      <c r="N107" s="472" t="s">
        <v>1006</v>
      </c>
      <c r="O107" s="472" t="s">
        <v>1006</v>
      </c>
      <c r="P107" s="472" t="s">
        <v>1006</v>
      </c>
      <c r="Q107" s="472" t="s">
        <v>1006</v>
      </c>
      <c r="R107" s="472" t="s">
        <v>1006</v>
      </c>
      <c r="S107" s="472" t="s">
        <v>1006</v>
      </c>
      <c r="T107" s="629" t="s">
        <v>1006</v>
      </c>
      <c r="U107" s="629"/>
      <c r="V107" s="629" t="s">
        <v>1006</v>
      </c>
      <c r="W107" s="685"/>
    </row>
    <row r="108" spans="1:23" ht="13.5" customHeight="1">
      <c r="A108" s="635"/>
      <c r="B108" s="627"/>
      <c r="C108" s="448" t="s">
        <v>486</v>
      </c>
      <c r="D108" s="448"/>
      <c r="E108" s="686" t="s">
        <v>124</v>
      </c>
      <c r="F108" s="686"/>
      <c r="G108" s="633" t="s">
        <v>125</v>
      </c>
      <c r="H108" s="633"/>
      <c r="I108" s="447" t="s">
        <v>126</v>
      </c>
      <c r="J108" s="447" t="s">
        <v>127</v>
      </c>
      <c r="K108" s="447" t="s">
        <v>1006</v>
      </c>
      <c r="L108" s="447" t="s">
        <v>127</v>
      </c>
      <c r="M108" s="447" t="s">
        <v>119</v>
      </c>
      <c r="N108" s="447" t="s">
        <v>120</v>
      </c>
      <c r="O108" s="447" t="s">
        <v>1006</v>
      </c>
      <c r="P108" s="447" t="s">
        <v>1006</v>
      </c>
      <c r="Q108" s="447" t="s">
        <v>1006</v>
      </c>
      <c r="R108" s="447" t="s">
        <v>121</v>
      </c>
      <c r="S108" s="447" t="s">
        <v>121</v>
      </c>
      <c r="T108" s="633" t="s">
        <v>1006</v>
      </c>
      <c r="U108" s="633"/>
      <c r="V108" s="633" t="s">
        <v>1006</v>
      </c>
      <c r="W108" s="634"/>
    </row>
    <row r="109" spans="1:23" ht="24" customHeight="1">
      <c r="A109" s="635"/>
      <c r="B109" s="627"/>
      <c r="C109" s="453"/>
      <c r="D109" s="453" t="s">
        <v>128</v>
      </c>
      <c r="E109" s="628" t="s">
        <v>129</v>
      </c>
      <c r="F109" s="628"/>
      <c r="G109" s="629" t="s">
        <v>119</v>
      </c>
      <c r="H109" s="629"/>
      <c r="I109" s="472" t="s">
        <v>119</v>
      </c>
      <c r="J109" s="472" t="s">
        <v>1006</v>
      </c>
      <c r="K109" s="472" t="s">
        <v>1006</v>
      </c>
      <c r="L109" s="472" t="s">
        <v>1006</v>
      </c>
      <c r="M109" s="472" t="s">
        <v>119</v>
      </c>
      <c r="N109" s="472" t="s">
        <v>1006</v>
      </c>
      <c r="O109" s="472" t="s">
        <v>1006</v>
      </c>
      <c r="P109" s="472" t="s">
        <v>1006</v>
      </c>
      <c r="Q109" s="472" t="s">
        <v>1006</v>
      </c>
      <c r="R109" s="472" t="s">
        <v>1006</v>
      </c>
      <c r="S109" s="472" t="s">
        <v>1006</v>
      </c>
      <c r="T109" s="629" t="s">
        <v>1006</v>
      </c>
      <c r="U109" s="629"/>
      <c r="V109" s="629" t="s">
        <v>1006</v>
      </c>
      <c r="W109" s="685"/>
    </row>
    <row r="110" spans="1:23" ht="13.5" customHeight="1">
      <c r="A110" s="635"/>
      <c r="B110" s="627"/>
      <c r="C110" s="453"/>
      <c r="D110" s="453" t="s">
        <v>52</v>
      </c>
      <c r="E110" s="628" t="s">
        <v>53</v>
      </c>
      <c r="F110" s="628"/>
      <c r="G110" s="629" t="s">
        <v>120</v>
      </c>
      <c r="H110" s="629"/>
      <c r="I110" s="472" t="s">
        <v>120</v>
      </c>
      <c r="J110" s="472" t="s">
        <v>1006</v>
      </c>
      <c r="K110" s="472" t="s">
        <v>1006</v>
      </c>
      <c r="L110" s="472" t="s">
        <v>1006</v>
      </c>
      <c r="M110" s="472" t="s">
        <v>1006</v>
      </c>
      <c r="N110" s="472" t="s">
        <v>120</v>
      </c>
      <c r="O110" s="472" t="s">
        <v>1006</v>
      </c>
      <c r="P110" s="472" t="s">
        <v>1006</v>
      </c>
      <c r="Q110" s="472" t="s">
        <v>1006</v>
      </c>
      <c r="R110" s="472" t="s">
        <v>1006</v>
      </c>
      <c r="S110" s="472" t="s">
        <v>1006</v>
      </c>
      <c r="T110" s="629" t="s">
        <v>1006</v>
      </c>
      <c r="U110" s="629"/>
      <c r="V110" s="629" t="s">
        <v>1006</v>
      </c>
      <c r="W110" s="685"/>
    </row>
    <row r="111" spans="1:23" ht="13.5" customHeight="1">
      <c r="A111" s="635"/>
      <c r="B111" s="627"/>
      <c r="C111" s="453"/>
      <c r="D111" s="453" t="s">
        <v>688</v>
      </c>
      <c r="E111" s="628" t="s">
        <v>781</v>
      </c>
      <c r="F111" s="628"/>
      <c r="G111" s="629" t="s">
        <v>130</v>
      </c>
      <c r="H111" s="629"/>
      <c r="I111" s="472" t="s">
        <v>130</v>
      </c>
      <c r="J111" s="472" t="s">
        <v>130</v>
      </c>
      <c r="K111" s="472" t="s">
        <v>1006</v>
      </c>
      <c r="L111" s="472" t="s">
        <v>130</v>
      </c>
      <c r="M111" s="472" t="s">
        <v>1006</v>
      </c>
      <c r="N111" s="472" t="s">
        <v>1006</v>
      </c>
      <c r="O111" s="472" t="s">
        <v>1006</v>
      </c>
      <c r="P111" s="472" t="s">
        <v>1006</v>
      </c>
      <c r="Q111" s="472" t="s">
        <v>1006</v>
      </c>
      <c r="R111" s="472" t="s">
        <v>1006</v>
      </c>
      <c r="S111" s="472" t="s">
        <v>1006</v>
      </c>
      <c r="T111" s="629" t="s">
        <v>1006</v>
      </c>
      <c r="U111" s="629"/>
      <c r="V111" s="629" t="s">
        <v>1006</v>
      </c>
      <c r="W111" s="685"/>
    </row>
    <row r="112" spans="1:23" ht="13.5" customHeight="1">
      <c r="A112" s="635"/>
      <c r="B112" s="627"/>
      <c r="C112" s="453"/>
      <c r="D112" s="453" t="s">
        <v>691</v>
      </c>
      <c r="E112" s="628" t="s">
        <v>544</v>
      </c>
      <c r="F112" s="628"/>
      <c r="G112" s="629" t="s">
        <v>131</v>
      </c>
      <c r="H112" s="629"/>
      <c r="I112" s="472" t="s">
        <v>131</v>
      </c>
      <c r="J112" s="472" t="s">
        <v>131</v>
      </c>
      <c r="K112" s="472" t="s">
        <v>1006</v>
      </c>
      <c r="L112" s="472" t="s">
        <v>131</v>
      </c>
      <c r="M112" s="472" t="s">
        <v>1006</v>
      </c>
      <c r="N112" s="472" t="s">
        <v>1006</v>
      </c>
      <c r="O112" s="472" t="s">
        <v>1006</v>
      </c>
      <c r="P112" s="472" t="s">
        <v>1006</v>
      </c>
      <c r="Q112" s="472" t="s">
        <v>1006</v>
      </c>
      <c r="R112" s="472" t="s">
        <v>1006</v>
      </c>
      <c r="S112" s="472" t="s">
        <v>1006</v>
      </c>
      <c r="T112" s="629" t="s">
        <v>1006</v>
      </c>
      <c r="U112" s="629"/>
      <c r="V112" s="629" t="s">
        <v>1006</v>
      </c>
      <c r="W112" s="685"/>
    </row>
    <row r="113" spans="1:23" ht="13.5" customHeight="1">
      <c r="A113" s="635"/>
      <c r="B113" s="627"/>
      <c r="C113" s="453"/>
      <c r="D113" s="453" t="s">
        <v>692</v>
      </c>
      <c r="E113" s="628" t="s">
        <v>1014</v>
      </c>
      <c r="F113" s="628"/>
      <c r="G113" s="629" t="s">
        <v>132</v>
      </c>
      <c r="H113" s="629"/>
      <c r="I113" s="472" t="s">
        <v>132</v>
      </c>
      <c r="J113" s="472" t="s">
        <v>132</v>
      </c>
      <c r="K113" s="472" t="s">
        <v>1006</v>
      </c>
      <c r="L113" s="472" t="s">
        <v>132</v>
      </c>
      <c r="M113" s="472" t="s">
        <v>1006</v>
      </c>
      <c r="N113" s="472" t="s">
        <v>1006</v>
      </c>
      <c r="O113" s="472" t="s">
        <v>1006</v>
      </c>
      <c r="P113" s="472" t="s">
        <v>1006</v>
      </c>
      <c r="Q113" s="472" t="s">
        <v>1006</v>
      </c>
      <c r="R113" s="472" t="s">
        <v>1006</v>
      </c>
      <c r="S113" s="472" t="s">
        <v>1006</v>
      </c>
      <c r="T113" s="629" t="s">
        <v>1006</v>
      </c>
      <c r="U113" s="629"/>
      <c r="V113" s="629" t="s">
        <v>1006</v>
      </c>
      <c r="W113" s="685"/>
    </row>
    <row r="114" spans="1:23" ht="13.5" customHeight="1">
      <c r="A114" s="635"/>
      <c r="B114" s="627"/>
      <c r="C114" s="453"/>
      <c r="D114" s="453" t="s">
        <v>1</v>
      </c>
      <c r="E114" s="628" t="s">
        <v>548</v>
      </c>
      <c r="F114" s="628"/>
      <c r="G114" s="629" t="s">
        <v>1010</v>
      </c>
      <c r="H114" s="629"/>
      <c r="I114" s="472" t="s">
        <v>1010</v>
      </c>
      <c r="J114" s="472" t="s">
        <v>1010</v>
      </c>
      <c r="K114" s="472" t="s">
        <v>1006</v>
      </c>
      <c r="L114" s="472" t="s">
        <v>1010</v>
      </c>
      <c r="M114" s="472" t="s">
        <v>1006</v>
      </c>
      <c r="N114" s="472" t="s">
        <v>1006</v>
      </c>
      <c r="O114" s="472" t="s">
        <v>1006</v>
      </c>
      <c r="P114" s="472" t="s">
        <v>1006</v>
      </c>
      <c r="Q114" s="472" t="s">
        <v>1006</v>
      </c>
      <c r="R114" s="472" t="s">
        <v>1006</v>
      </c>
      <c r="S114" s="472" t="s">
        <v>1006</v>
      </c>
      <c r="T114" s="629" t="s">
        <v>1006</v>
      </c>
      <c r="U114" s="629"/>
      <c r="V114" s="629" t="s">
        <v>1006</v>
      </c>
      <c r="W114" s="685"/>
    </row>
    <row r="115" spans="1:23" ht="13.5" customHeight="1">
      <c r="A115" s="635"/>
      <c r="B115" s="627"/>
      <c r="C115" s="453"/>
      <c r="D115" s="453" t="s">
        <v>689</v>
      </c>
      <c r="E115" s="628" t="s">
        <v>550</v>
      </c>
      <c r="F115" s="628"/>
      <c r="G115" s="629" t="s">
        <v>133</v>
      </c>
      <c r="H115" s="629"/>
      <c r="I115" s="472" t="s">
        <v>133</v>
      </c>
      <c r="J115" s="472" t="s">
        <v>133</v>
      </c>
      <c r="K115" s="472" t="s">
        <v>1006</v>
      </c>
      <c r="L115" s="472" t="s">
        <v>133</v>
      </c>
      <c r="M115" s="472" t="s">
        <v>1006</v>
      </c>
      <c r="N115" s="472" t="s">
        <v>1006</v>
      </c>
      <c r="O115" s="472" t="s">
        <v>1006</v>
      </c>
      <c r="P115" s="472" t="s">
        <v>1006</v>
      </c>
      <c r="Q115" s="472" t="s">
        <v>1006</v>
      </c>
      <c r="R115" s="472" t="s">
        <v>1006</v>
      </c>
      <c r="S115" s="472" t="s">
        <v>1006</v>
      </c>
      <c r="T115" s="629" t="s">
        <v>1006</v>
      </c>
      <c r="U115" s="629"/>
      <c r="V115" s="629" t="s">
        <v>1006</v>
      </c>
      <c r="W115" s="685"/>
    </row>
    <row r="116" spans="1:23" ht="17.25" customHeight="1">
      <c r="A116" s="635"/>
      <c r="B116" s="627"/>
      <c r="C116" s="453"/>
      <c r="D116" s="453" t="s">
        <v>76</v>
      </c>
      <c r="E116" s="628" t="s">
        <v>77</v>
      </c>
      <c r="F116" s="628"/>
      <c r="G116" s="629" t="s">
        <v>73</v>
      </c>
      <c r="H116" s="629"/>
      <c r="I116" s="472" t="s">
        <v>73</v>
      </c>
      <c r="J116" s="472" t="s">
        <v>73</v>
      </c>
      <c r="K116" s="472" t="s">
        <v>1006</v>
      </c>
      <c r="L116" s="472" t="s">
        <v>73</v>
      </c>
      <c r="M116" s="472" t="s">
        <v>1006</v>
      </c>
      <c r="N116" s="472" t="s">
        <v>1006</v>
      </c>
      <c r="O116" s="472" t="s">
        <v>1006</v>
      </c>
      <c r="P116" s="472" t="s">
        <v>1006</v>
      </c>
      <c r="Q116" s="472" t="s">
        <v>1006</v>
      </c>
      <c r="R116" s="472" t="s">
        <v>1006</v>
      </c>
      <c r="S116" s="472" t="s">
        <v>1006</v>
      </c>
      <c r="T116" s="629" t="s">
        <v>1006</v>
      </c>
      <c r="U116" s="629"/>
      <c r="V116" s="629" t="s">
        <v>1006</v>
      </c>
      <c r="W116" s="685"/>
    </row>
    <row r="117" spans="1:23" ht="13.5" customHeight="1">
      <c r="A117" s="635"/>
      <c r="B117" s="627"/>
      <c r="C117" s="453"/>
      <c r="D117" s="453" t="s">
        <v>42</v>
      </c>
      <c r="E117" s="628" t="s">
        <v>562</v>
      </c>
      <c r="F117" s="628"/>
      <c r="G117" s="629" t="s">
        <v>134</v>
      </c>
      <c r="H117" s="629"/>
      <c r="I117" s="472" t="s">
        <v>134</v>
      </c>
      <c r="J117" s="472" t="s">
        <v>134</v>
      </c>
      <c r="K117" s="472" t="s">
        <v>1006</v>
      </c>
      <c r="L117" s="472" t="s">
        <v>134</v>
      </c>
      <c r="M117" s="472" t="s">
        <v>1006</v>
      </c>
      <c r="N117" s="472" t="s">
        <v>1006</v>
      </c>
      <c r="O117" s="472" t="s">
        <v>1006</v>
      </c>
      <c r="P117" s="472" t="s">
        <v>1006</v>
      </c>
      <c r="Q117" s="472" t="s">
        <v>1006</v>
      </c>
      <c r="R117" s="472" t="s">
        <v>1006</v>
      </c>
      <c r="S117" s="472" t="s">
        <v>1006</v>
      </c>
      <c r="T117" s="629" t="s">
        <v>1006</v>
      </c>
      <c r="U117" s="629"/>
      <c r="V117" s="629" t="s">
        <v>1006</v>
      </c>
      <c r="W117" s="685"/>
    </row>
    <row r="118" spans="1:23" ht="13.5" customHeight="1">
      <c r="A118" s="635"/>
      <c r="B118" s="627"/>
      <c r="C118" s="453"/>
      <c r="D118" s="453" t="s">
        <v>476</v>
      </c>
      <c r="E118" s="628" t="s">
        <v>1018</v>
      </c>
      <c r="F118" s="628"/>
      <c r="G118" s="629" t="s">
        <v>121</v>
      </c>
      <c r="H118" s="629"/>
      <c r="I118" s="472" t="s">
        <v>1006</v>
      </c>
      <c r="J118" s="472" t="s">
        <v>1006</v>
      </c>
      <c r="K118" s="472" t="s">
        <v>1006</v>
      </c>
      <c r="L118" s="472" t="s">
        <v>1006</v>
      </c>
      <c r="M118" s="472" t="s">
        <v>1006</v>
      </c>
      <c r="N118" s="472" t="s">
        <v>1006</v>
      </c>
      <c r="O118" s="472" t="s">
        <v>1006</v>
      </c>
      <c r="P118" s="472" t="s">
        <v>1006</v>
      </c>
      <c r="Q118" s="472" t="s">
        <v>1006</v>
      </c>
      <c r="R118" s="472" t="s">
        <v>121</v>
      </c>
      <c r="S118" s="472" t="s">
        <v>121</v>
      </c>
      <c r="T118" s="629" t="s">
        <v>1006</v>
      </c>
      <c r="U118" s="629"/>
      <c r="V118" s="629" t="s">
        <v>1006</v>
      </c>
      <c r="W118" s="685"/>
    </row>
    <row r="119" spans="1:23" ht="13.5" customHeight="1">
      <c r="A119" s="635"/>
      <c r="B119" s="627"/>
      <c r="C119" s="448" t="s">
        <v>603</v>
      </c>
      <c r="D119" s="448"/>
      <c r="E119" s="686" t="s">
        <v>830</v>
      </c>
      <c r="F119" s="686"/>
      <c r="G119" s="633" t="s">
        <v>1011</v>
      </c>
      <c r="H119" s="633"/>
      <c r="I119" s="447" t="s">
        <v>1011</v>
      </c>
      <c r="J119" s="447" t="s">
        <v>1011</v>
      </c>
      <c r="K119" s="447" t="s">
        <v>1006</v>
      </c>
      <c r="L119" s="447" t="s">
        <v>1011</v>
      </c>
      <c r="M119" s="447" t="s">
        <v>1006</v>
      </c>
      <c r="N119" s="447" t="s">
        <v>1006</v>
      </c>
      <c r="O119" s="447" t="s">
        <v>1006</v>
      </c>
      <c r="P119" s="447" t="s">
        <v>1006</v>
      </c>
      <c r="Q119" s="447" t="s">
        <v>1006</v>
      </c>
      <c r="R119" s="447" t="s">
        <v>1006</v>
      </c>
      <c r="S119" s="447" t="s">
        <v>1006</v>
      </c>
      <c r="T119" s="633" t="s">
        <v>1006</v>
      </c>
      <c r="U119" s="633"/>
      <c r="V119" s="633" t="s">
        <v>1006</v>
      </c>
      <c r="W119" s="634"/>
    </row>
    <row r="120" spans="1:23" ht="13.5" customHeight="1">
      <c r="A120" s="635"/>
      <c r="B120" s="627"/>
      <c r="C120" s="453"/>
      <c r="D120" s="453" t="s">
        <v>688</v>
      </c>
      <c r="E120" s="628" t="s">
        <v>781</v>
      </c>
      <c r="F120" s="628"/>
      <c r="G120" s="629" t="s">
        <v>1011</v>
      </c>
      <c r="H120" s="629"/>
      <c r="I120" s="472" t="s">
        <v>1011</v>
      </c>
      <c r="J120" s="472" t="s">
        <v>1011</v>
      </c>
      <c r="K120" s="472" t="s">
        <v>1006</v>
      </c>
      <c r="L120" s="472" t="s">
        <v>1011</v>
      </c>
      <c r="M120" s="472" t="s">
        <v>1006</v>
      </c>
      <c r="N120" s="472" t="s">
        <v>1006</v>
      </c>
      <c r="O120" s="472" t="s">
        <v>1006</v>
      </c>
      <c r="P120" s="472" t="s">
        <v>1006</v>
      </c>
      <c r="Q120" s="472" t="s">
        <v>1006</v>
      </c>
      <c r="R120" s="472" t="s">
        <v>1006</v>
      </c>
      <c r="S120" s="472" t="s">
        <v>1006</v>
      </c>
      <c r="T120" s="629" t="s">
        <v>1006</v>
      </c>
      <c r="U120" s="629"/>
      <c r="V120" s="629" t="s">
        <v>1006</v>
      </c>
      <c r="W120" s="685"/>
    </row>
    <row r="121" spans="1:23" ht="13.5" customHeight="1">
      <c r="A121" s="636" t="s">
        <v>135</v>
      </c>
      <c r="B121" s="646"/>
      <c r="C121" s="445"/>
      <c r="D121" s="445"/>
      <c r="E121" s="630" t="s">
        <v>136</v>
      </c>
      <c r="F121" s="630"/>
      <c r="G121" s="631" t="s">
        <v>137</v>
      </c>
      <c r="H121" s="631"/>
      <c r="I121" s="446" t="s">
        <v>137</v>
      </c>
      <c r="J121" s="446" t="s">
        <v>1006</v>
      </c>
      <c r="K121" s="446" t="s">
        <v>1006</v>
      </c>
      <c r="L121" s="446" t="s">
        <v>1006</v>
      </c>
      <c r="M121" s="446" t="s">
        <v>1006</v>
      </c>
      <c r="N121" s="446" t="s">
        <v>1006</v>
      </c>
      <c r="O121" s="446" t="s">
        <v>1006</v>
      </c>
      <c r="P121" s="446" t="s">
        <v>138</v>
      </c>
      <c r="Q121" s="446" t="s">
        <v>139</v>
      </c>
      <c r="R121" s="446" t="s">
        <v>1006</v>
      </c>
      <c r="S121" s="446" t="s">
        <v>1006</v>
      </c>
      <c r="T121" s="631" t="s">
        <v>1006</v>
      </c>
      <c r="U121" s="631"/>
      <c r="V121" s="631" t="s">
        <v>1006</v>
      </c>
      <c r="W121" s="632"/>
    </row>
    <row r="122" spans="1:23" ht="17.25" customHeight="1">
      <c r="A122" s="688"/>
      <c r="B122" s="689"/>
      <c r="C122" s="448" t="s">
        <v>140</v>
      </c>
      <c r="D122" s="448"/>
      <c r="E122" s="686" t="s">
        <v>141</v>
      </c>
      <c r="F122" s="686"/>
      <c r="G122" s="633" t="s">
        <v>137</v>
      </c>
      <c r="H122" s="633"/>
      <c r="I122" s="447" t="s">
        <v>137</v>
      </c>
      <c r="J122" s="447" t="s">
        <v>1006</v>
      </c>
      <c r="K122" s="447" t="s">
        <v>1006</v>
      </c>
      <c r="L122" s="447" t="s">
        <v>1006</v>
      </c>
      <c r="M122" s="447" t="s">
        <v>1006</v>
      </c>
      <c r="N122" s="447" t="s">
        <v>1006</v>
      </c>
      <c r="O122" s="447" t="s">
        <v>1006</v>
      </c>
      <c r="P122" s="447" t="s">
        <v>138</v>
      </c>
      <c r="Q122" s="447" t="s">
        <v>139</v>
      </c>
      <c r="R122" s="447" t="s">
        <v>1006</v>
      </c>
      <c r="S122" s="447" t="s">
        <v>1006</v>
      </c>
      <c r="T122" s="633" t="s">
        <v>1006</v>
      </c>
      <c r="U122" s="633"/>
      <c r="V122" s="633" t="s">
        <v>1006</v>
      </c>
      <c r="W122" s="634"/>
    </row>
    <row r="123" spans="1:23" ht="13.5" customHeight="1">
      <c r="A123" s="635"/>
      <c r="B123" s="627"/>
      <c r="C123" s="453"/>
      <c r="D123" s="453" t="s">
        <v>142</v>
      </c>
      <c r="E123" s="628" t="s">
        <v>143</v>
      </c>
      <c r="F123" s="628"/>
      <c r="G123" s="629" t="s">
        <v>138</v>
      </c>
      <c r="H123" s="629"/>
      <c r="I123" s="472" t="s">
        <v>138</v>
      </c>
      <c r="J123" s="472" t="s">
        <v>1006</v>
      </c>
      <c r="K123" s="472" t="s">
        <v>1006</v>
      </c>
      <c r="L123" s="472" t="s">
        <v>1006</v>
      </c>
      <c r="M123" s="472" t="s">
        <v>1006</v>
      </c>
      <c r="N123" s="472" t="s">
        <v>1006</v>
      </c>
      <c r="O123" s="472" t="s">
        <v>1006</v>
      </c>
      <c r="P123" s="472" t="s">
        <v>138</v>
      </c>
      <c r="Q123" s="472" t="s">
        <v>1006</v>
      </c>
      <c r="R123" s="472" t="s">
        <v>1006</v>
      </c>
      <c r="S123" s="472" t="s">
        <v>1006</v>
      </c>
      <c r="T123" s="629" t="s">
        <v>1006</v>
      </c>
      <c r="U123" s="629"/>
      <c r="V123" s="629" t="s">
        <v>1006</v>
      </c>
      <c r="W123" s="685"/>
    </row>
    <row r="124" spans="1:23" ht="24" customHeight="1">
      <c r="A124" s="635"/>
      <c r="B124" s="627"/>
      <c r="C124" s="453"/>
      <c r="D124" s="453" t="s">
        <v>144</v>
      </c>
      <c r="E124" s="628" t="s">
        <v>145</v>
      </c>
      <c r="F124" s="628"/>
      <c r="G124" s="629" t="s">
        <v>139</v>
      </c>
      <c r="H124" s="629"/>
      <c r="I124" s="472" t="s">
        <v>139</v>
      </c>
      <c r="J124" s="472" t="s">
        <v>1006</v>
      </c>
      <c r="K124" s="472" t="s">
        <v>1006</v>
      </c>
      <c r="L124" s="472" t="s">
        <v>1006</v>
      </c>
      <c r="M124" s="472" t="s">
        <v>1006</v>
      </c>
      <c r="N124" s="472" t="s">
        <v>1006</v>
      </c>
      <c r="O124" s="472" t="s">
        <v>1006</v>
      </c>
      <c r="P124" s="472" t="s">
        <v>1006</v>
      </c>
      <c r="Q124" s="472" t="s">
        <v>139</v>
      </c>
      <c r="R124" s="472" t="s">
        <v>1006</v>
      </c>
      <c r="S124" s="472" t="s">
        <v>1006</v>
      </c>
      <c r="T124" s="629" t="s">
        <v>1006</v>
      </c>
      <c r="U124" s="629"/>
      <c r="V124" s="629" t="s">
        <v>1006</v>
      </c>
      <c r="W124" s="685"/>
    </row>
    <row r="125" spans="1:23" ht="13.5" customHeight="1">
      <c r="A125" s="636" t="s">
        <v>625</v>
      </c>
      <c r="B125" s="646"/>
      <c r="C125" s="445"/>
      <c r="D125" s="445"/>
      <c r="E125" s="630" t="s">
        <v>849</v>
      </c>
      <c r="F125" s="630"/>
      <c r="G125" s="631" t="s">
        <v>146</v>
      </c>
      <c r="H125" s="631"/>
      <c r="I125" s="446" t="s">
        <v>146</v>
      </c>
      <c r="J125" s="446" t="s">
        <v>146</v>
      </c>
      <c r="K125" s="446" t="s">
        <v>1006</v>
      </c>
      <c r="L125" s="446" t="s">
        <v>146</v>
      </c>
      <c r="M125" s="446" t="s">
        <v>1006</v>
      </c>
      <c r="N125" s="446" t="s">
        <v>1006</v>
      </c>
      <c r="O125" s="446" t="s">
        <v>1006</v>
      </c>
      <c r="P125" s="446" t="s">
        <v>1006</v>
      </c>
      <c r="Q125" s="446" t="s">
        <v>1006</v>
      </c>
      <c r="R125" s="446" t="s">
        <v>1006</v>
      </c>
      <c r="S125" s="446" t="s">
        <v>1006</v>
      </c>
      <c r="T125" s="631" t="s">
        <v>1006</v>
      </c>
      <c r="U125" s="631"/>
      <c r="V125" s="631" t="s">
        <v>1006</v>
      </c>
      <c r="W125" s="632"/>
    </row>
    <row r="126" spans="1:23" ht="13.5" customHeight="1">
      <c r="A126" s="688"/>
      <c r="B126" s="689"/>
      <c r="C126" s="448" t="s">
        <v>629</v>
      </c>
      <c r="D126" s="448"/>
      <c r="E126" s="686" t="s">
        <v>697</v>
      </c>
      <c r="F126" s="686"/>
      <c r="G126" s="633" t="s">
        <v>1011</v>
      </c>
      <c r="H126" s="633"/>
      <c r="I126" s="447" t="s">
        <v>1011</v>
      </c>
      <c r="J126" s="447" t="s">
        <v>1011</v>
      </c>
      <c r="K126" s="447" t="s">
        <v>1006</v>
      </c>
      <c r="L126" s="447" t="s">
        <v>1011</v>
      </c>
      <c r="M126" s="447" t="s">
        <v>1006</v>
      </c>
      <c r="N126" s="447" t="s">
        <v>1006</v>
      </c>
      <c r="O126" s="447" t="s">
        <v>1006</v>
      </c>
      <c r="P126" s="447" t="s">
        <v>1006</v>
      </c>
      <c r="Q126" s="447" t="s">
        <v>1006</v>
      </c>
      <c r="R126" s="447" t="s">
        <v>1006</v>
      </c>
      <c r="S126" s="447" t="s">
        <v>1006</v>
      </c>
      <c r="T126" s="633" t="s">
        <v>1006</v>
      </c>
      <c r="U126" s="633"/>
      <c r="V126" s="633" t="s">
        <v>1006</v>
      </c>
      <c r="W126" s="634"/>
    </row>
    <row r="127" spans="1:23" ht="13.5" customHeight="1">
      <c r="A127" s="635"/>
      <c r="B127" s="627"/>
      <c r="C127" s="453"/>
      <c r="D127" s="453" t="s">
        <v>148</v>
      </c>
      <c r="E127" s="628" t="s">
        <v>149</v>
      </c>
      <c r="F127" s="628"/>
      <c r="G127" s="629" t="s">
        <v>1011</v>
      </c>
      <c r="H127" s="629"/>
      <c r="I127" s="472" t="s">
        <v>1011</v>
      </c>
      <c r="J127" s="472" t="s">
        <v>1011</v>
      </c>
      <c r="K127" s="472" t="s">
        <v>1006</v>
      </c>
      <c r="L127" s="472" t="s">
        <v>1011</v>
      </c>
      <c r="M127" s="472" t="s">
        <v>1006</v>
      </c>
      <c r="N127" s="472" t="s">
        <v>1006</v>
      </c>
      <c r="O127" s="472" t="s">
        <v>1006</v>
      </c>
      <c r="P127" s="472" t="s">
        <v>1006</v>
      </c>
      <c r="Q127" s="472" t="s">
        <v>1006</v>
      </c>
      <c r="R127" s="472" t="s">
        <v>1006</v>
      </c>
      <c r="S127" s="472" t="s">
        <v>1006</v>
      </c>
      <c r="T127" s="629" t="s">
        <v>1006</v>
      </c>
      <c r="U127" s="629"/>
      <c r="V127" s="629" t="s">
        <v>1006</v>
      </c>
      <c r="W127" s="685"/>
    </row>
    <row r="128" spans="1:23" ht="13.5" customHeight="1">
      <c r="A128" s="635"/>
      <c r="B128" s="627"/>
      <c r="C128" s="448" t="s">
        <v>150</v>
      </c>
      <c r="D128" s="448"/>
      <c r="E128" s="686" t="s">
        <v>151</v>
      </c>
      <c r="F128" s="686"/>
      <c r="G128" s="633" t="s">
        <v>152</v>
      </c>
      <c r="H128" s="633"/>
      <c r="I128" s="447" t="s">
        <v>152</v>
      </c>
      <c r="J128" s="447" t="s">
        <v>152</v>
      </c>
      <c r="K128" s="447" t="s">
        <v>1006</v>
      </c>
      <c r="L128" s="447" t="s">
        <v>152</v>
      </c>
      <c r="M128" s="447" t="s">
        <v>1006</v>
      </c>
      <c r="N128" s="447" t="s">
        <v>1006</v>
      </c>
      <c r="O128" s="447" t="s">
        <v>1006</v>
      </c>
      <c r="P128" s="447" t="s">
        <v>1006</v>
      </c>
      <c r="Q128" s="447" t="s">
        <v>1006</v>
      </c>
      <c r="R128" s="447" t="s">
        <v>1006</v>
      </c>
      <c r="S128" s="447" t="s">
        <v>1006</v>
      </c>
      <c r="T128" s="633" t="s">
        <v>1006</v>
      </c>
      <c r="U128" s="633"/>
      <c r="V128" s="633" t="s">
        <v>1006</v>
      </c>
      <c r="W128" s="634"/>
    </row>
    <row r="129" spans="1:23" ht="13.5" customHeight="1">
      <c r="A129" s="635"/>
      <c r="B129" s="627"/>
      <c r="C129" s="453"/>
      <c r="D129" s="453" t="s">
        <v>153</v>
      </c>
      <c r="E129" s="628" t="s">
        <v>154</v>
      </c>
      <c r="F129" s="628"/>
      <c r="G129" s="629" t="s">
        <v>152</v>
      </c>
      <c r="H129" s="629"/>
      <c r="I129" s="472" t="s">
        <v>152</v>
      </c>
      <c r="J129" s="472" t="s">
        <v>152</v>
      </c>
      <c r="K129" s="472" t="s">
        <v>1006</v>
      </c>
      <c r="L129" s="472" t="s">
        <v>152</v>
      </c>
      <c r="M129" s="472" t="s">
        <v>1006</v>
      </c>
      <c r="N129" s="472" t="s">
        <v>1006</v>
      </c>
      <c r="O129" s="472" t="s">
        <v>1006</v>
      </c>
      <c r="P129" s="472" t="s">
        <v>1006</v>
      </c>
      <c r="Q129" s="472" t="s">
        <v>1006</v>
      </c>
      <c r="R129" s="472" t="s">
        <v>1006</v>
      </c>
      <c r="S129" s="472" t="s">
        <v>1006</v>
      </c>
      <c r="T129" s="629" t="s">
        <v>1006</v>
      </c>
      <c r="U129" s="629"/>
      <c r="V129" s="629" t="s">
        <v>1006</v>
      </c>
      <c r="W129" s="685"/>
    </row>
    <row r="130" spans="1:23" ht="13.5" customHeight="1">
      <c r="A130" s="636" t="s">
        <v>487</v>
      </c>
      <c r="B130" s="646"/>
      <c r="C130" s="445"/>
      <c r="D130" s="445"/>
      <c r="E130" s="630" t="s">
        <v>780</v>
      </c>
      <c r="F130" s="630"/>
      <c r="G130" s="631" t="s">
        <v>155</v>
      </c>
      <c r="H130" s="631"/>
      <c r="I130" s="446" t="s">
        <v>155</v>
      </c>
      <c r="J130" s="446" t="s">
        <v>156</v>
      </c>
      <c r="K130" s="446" t="s">
        <v>157</v>
      </c>
      <c r="L130" s="446" t="s">
        <v>158</v>
      </c>
      <c r="M130" s="446" t="s">
        <v>159</v>
      </c>
      <c r="N130" s="446" t="s">
        <v>160</v>
      </c>
      <c r="O130" s="446" t="s">
        <v>1006</v>
      </c>
      <c r="P130" s="446" t="s">
        <v>1006</v>
      </c>
      <c r="Q130" s="446" t="s">
        <v>1006</v>
      </c>
      <c r="R130" s="446" t="s">
        <v>1006</v>
      </c>
      <c r="S130" s="446" t="s">
        <v>1006</v>
      </c>
      <c r="T130" s="631" t="s">
        <v>1006</v>
      </c>
      <c r="U130" s="631"/>
      <c r="V130" s="631" t="s">
        <v>1006</v>
      </c>
      <c r="W130" s="632"/>
    </row>
    <row r="131" spans="1:23" ht="13.5" customHeight="1">
      <c r="A131" s="688"/>
      <c r="B131" s="689"/>
      <c r="C131" s="448" t="s">
        <v>488</v>
      </c>
      <c r="D131" s="448"/>
      <c r="E131" s="686" t="s">
        <v>698</v>
      </c>
      <c r="F131" s="686"/>
      <c r="G131" s="633" t="s">
        <v>161</v>
      </c>
      <c r="H131" s="633"/>
      <c r="I131" s="447" t="s">
        <v>161</v>
      </c>
      <c r="J131" s="447" t="s">
        <v>162</v>
      </c>
      <c r="K131" s="447" t="s">
        <v>163</v>
      </c>
      <c r="L131" s="447" t="s">
        <v>164</v>
      </c>
      <c r="M131" s="447" t="s">
        <v>1006</v>
      </c>
      <c r="N131" s="447" t="s">
        <v>165</v>
      </c>
      <c r="O131" s="447" t="s">
        <v>1006</v>
      </c>
      <c r="P131" s="447" t="s">
        <v>1006</v>
      </c>
      <c r="Q131" s="447" t="s">
        <v>1006</v>
      </c>
      <c r="R131" s="447" t="s">
        <v>1006</v>
      </c>
      <c r="S131" s="447" t="s">
        <v>1006</v>
      </c>
      <c r="T131" s="633" t="s">
        <v>1006</v>
      </c>
      <c r="U131" s="633"/>
      <c r="V131" s="633" t="s">
        <v>1006</v>
      </c>
      <c r="W131" s="634"/>
    </row>
    <row r="132" spans="1:23" ht="13.5" customHeight="1">
      <c r="A132" s="635"/>
      <c r="B132" s="627"/>
      <c r="C132" s="453"/>
      <c r="D132" s="453" t="s">
        <v>1048</v>
      </c>
      <c r="E132" s="628" t="s">
        <v>530</v>
      </c>
      <c r="F132" s="628"/>
      <c r="G132" s="629" t="s">
        <v>165</v>
      </c>
      <c r="H132" s="629"/>
      <c r="I132" s="472" t="s">
        <v>165</v>
      </c>
      <c r="J132" s="472" t="s">
        <v>1006</v>
      </c>
      <c r="K132" s="472" t="s">
        <v>1006</v>
      </c>
      <c r="L132" s="472" t="s">
        <v>1006</v>
      </c>
      <c r="M132" s="472" t="s">
        <v>1006</v>
      </c>
      <c r="N132" s="472" t="s">
        <v>165</v>
      </c>
      <c r="O132" s="472" t="s">
        <v>1006</v>
      </c>
      <c r="P132" s="472" t="s">
        <v>1006</v>
      </c>
      <c r="Q132" s="472" t="s">
        <v>1006</v>
      </c>
      <c r="R132" s="472" t="s">
        <v>1006</v>
      </c>
      <c r="S132" s="472" t="s">
        <v>1006</v>
      </c>
      <c r="T132" s="629" t="s">
        <v>1006</v>
      </c>
      <c r="U132" s="629"/>
      <c r="V132" s="629" t="s">
        <v>1006</v>
      </c>
      <c r="W132" s="685"/>
    </row>
    <row r="133" spans="1:23" ht="13.5" customHeight="1">
      <c r="A133" s="635"/>
      <c r="B133" s="627"/>
      <c r="C133" s="453"/>
      <c r="D133" s="453" t="s">
        <v>1049</v>
      </c>
      <c r="E133" s="628" t="s">
        <v>532</v>
      </c>
      <c r="F133" s="628"/>
      <c r="G133" s="629" t="s">
        <v>166</v>
      </c>
      <c r="H133" s="629"/>
      <c r="I133" s="472" t="s">
        <v>166</v>
      </c>
      <c r="J133" s="472" t="s">
        <v>166</v>
      </c>
      <c r="K133" s="472" t="s">
        <v>166</v>
      </c>
      <c r="L133" s="472" t="s">
        <v>1006</v>
      </c>
      <c r="M133" s="472" t="s">
        <v>1006</v>
      </c>
      <c r="N133" s="472" t="s">
        <v>1006</v>
      </c>
      <c r="O133" s="472" t="s">
        <v>1006</v>
      </c>
      <c r="P133" s="472" t="s">
        <v>1006</v>
      </c>
      <c r="Q133" s="472" t="s">
        <v>1006</v>
      </c>
      <c r="R133" s="472" t="s">
        <v>1006</v>
      </c>
      <c r="S133" s="472" t="s">
        <v>1006</v>
      </c>
      <c r="T133" s="629" t="s">
        <v>1006</v>
      </c>
      <c r="U133" s="629"/>
      <c r="V133" s="629" t="s">
        <v>1006</v>
      </c>
      <c r="W133" s="685"/>
    </row>
    <row r="134" spans="1:23" ht="13.5" customHeight="1">
      <c r="A134" s="635"/>
      <c r="B134" s="627"/>
      <c r="C134" s="453"/>
      <c r="D134" s="453" t="s">
        <v>63</v>
      </c>
      <c r="E134" s="628" t="s">
        <v>534</v>
      </c>
      <c r="F134" s="628"/>
      <c r="G134" s="629" t="s">
        <v>167</v>
      </c>
      <c r="H134" s="629"/>
      <c r="I134" s="472" t="s">
        <v>167</v>
      </c>
      <c r="J134" s="472" t="s">
        <v>167</v>
      </c>
      <c r="K134" s="472" t="s">
        <v>167</v>
      </c>
      <c r="L134" s="472" t="s">
        <v>1006</v>
      </c>
      <c r="M134" s="472" t="s">
        <v>1006</v>
      </c>
      <c r="N134" s="472" t="s">
        <v>1006</v>
      </c>
      <c r="O134" s="472" t="s">
        <v>1006</v>
      </c>
      <c r="P134" s="472" t="s">
        <v>1006</v>
      </c>
      <c r="Q134" s="472" t="s">
        <v>1006</v>
      </c>
      <c r="R134" s="472" t="s">
        <v>1006</v>
      </c>
      <c r="S134" s="472" t="s">
        <v>1006</v>
      </c>
      <c r="T134" s="629" t="s">
        <v>1006</v>
      </c>
      <c r="U134" s="629"/>
      <c r="V134" s="629" t="s">
        <v>1006</v>
      </c>
      <c r="W134" s="685"/>
    </row>
    <row r="135" spans="1:23" ht="13.5" customHeight="1">
      <c r="A135" s="635"/>
      <c r="B135" s="627"/>
      <c r="C135" s="453"/>
      <c r="D135" s="453" t="s">
        <v>1051</v>
      </c>
      <c r="E135" s="628" t="s">
        <v>536</v>
      </c>
      <c r="F135" s="628"/>
      <c r="G135" s="629" t="s">
        <v>168</v>
      </c>
      <c r="H135" s="629"/>
      <c r="I135" s="472" t="s">
        <v>168</v>
      </c>
      <c r="J135" s="472" t="s">
        <v>168</v>
      </c>
      <c r="K135" s="472" t="s">
        <v>168</v>
      </c>
      <c r="L135" s="472" t="s">
        <v>1006</v>
      </c>
      <c r="M135" s="472" t="s">
        <v>1006</v>
      </c>
      <c r="N135" s="472" t="s">
        <v>1006</v>
      </c>
      <c r="O135" s="472" t="s">
        <v>1006</v>
      </c>
      <c r="P135" s="472" t="s">
        <v>1006</v>
      </c>
      <c r="Q135" s="472" t="s">
        <v>1006</v>
      </c>
      <c r="R135" s="472" t="s">
        <v>1006</v>
      </c>
      <c r="S135" s="472" t="s">
        <v>1006</v>
      </c>
      <c r="T135" s="629" t="s">
        <v>1006</v>
      </c>
      <c r="U135" s="629"/>
      <c r="V135" s="629" t="s">
        <v>1006</v>
      </c>
      <c r="W135" s="685"/>
    </row>
    <row r="136" spans="1:23" ht="13.5" customHeight="1">
      <c r="A136" s="635"/>
      <c r="B136" s="627"/>
      <c r="C136" s="453"/>
      <c r="D136" s="453" t="s">
        <v>1053</v>
      </c>
      <c r="E136" s="628" t="s">
        <v>538</v>
      </c>
      <c r="F136" s="628"/>
      <c r="G136" s="629" t="s">
        <v>169</v>
      </c>
      <c r="H136" s="629"/>
      <c r="I136" s="472" t="s">
        <v>169</v>
      </c>
      <c r="J136" s="472" t="s">
        <v>169</v>
      </c>
      <c r="K136" s="472" t="s">
        <v>169</v>
      </c>
      <c r="L136" s="472" t="s">
        <v>1006</v>
      </c>
      <c r="M136" s="472" t="s">
        <v>1006</v>
      </c>
      <c r="N136" s="472" t="s">
        <v>1006</v>
      </c>
      <c r="O136" s="472" t="s">
        <v>1006</v>
      </c>
      <c r="P136" s="472" t="s">
        <v>1006</v>
      </c>
      <c r="Q136" s="472" t="s">
        <v>1006</v>
      </c>
      <c r="R136" s="472" t="s">
        <v>1006</v>
      </c>
      <c r="S136" s="472" t="s">
        <v>1006</v>
      </c>
      <c r="T136" s="629" t="s">
        <v>1006</v>
      </c>
      <c r="U136" s="629"/>
      <c r="V136" s="629" t="s">
        <v>1006</v>
      </c>
      <c r="W136" s="685"/>
    </row>
    <row r="137" spans="1:23" ht="13.5" customHeight="1">
      <c r="A137" s="635"/>
      <c r="B137" s="627"/>
      <c r="C137" s="453"/>
      <c r="D137" s="453" t="s">
        <v>688</v>
      </c>
      <c r="E137" s="628" t="s">
        <v>781</v>
      </c>
      <c r="F137" s="628"/>
      <c r="G137" s="629" t="s">
        <v>170</v>
      </c>
      <c r="H137" s="629"/>
      <c r="I137" s="472" t="s">
        <v>170</v>
      </c>
      <c r="J137" s="472" t="s">
        <v>170</v>
      </c>
      <c r="K137" s="472" t="s">
        <v>1006</v>
      </c>
      <c r="L137" s="472" t="s">
        <v>170</v>
      </c>
      <c r="M137" s="472" t="s">
        <v>1006</v>
      </c>
      <c r="N137" s="472" t="s">
        <v>1006</v>
      </c>
      <c r="O137" s="472" t="s">
        <v>1006</v>
      </c>
      <c r="P137" s="472" t="s">
        <v>1006</v>
      </c>
      <c r="Q137" s="472" t="s">
        <v>1006</v>
      </c>
      <c r="R137" s="472" t="s">
        <v>1006</v>
      </c>
      <c r="S137" s="472" t="s">
        <v>1006</v>
      </c>
      <c r="T137" s="629" t="s">
        <v>1006</v>
      </c>
      <c r="U137" s="629"/>
      <c r="V137" s="629" t="s">
        <v>1006</v>
      </c>
      <c r="W137" s="685"/>
    </row>
    <row r="138" spans="1:23" ht="17.25" customHeight="1">
      <c r="A138" s="635"/>
      <c r="B138" s="627"/>
      <c r="C138" s="453"/>
      <c r="D138" s="453" t="s">
        <v>171</v>
      </c>
      <c r="E138" s="628" t="s">
        <v>172</v>
      </c>
      <c r="F138" s="628"/>
      <c r="G138" s="629" t="s">
        <v>173</v>
      </c>
      <c r="H138" s="629"/>
      <c r="I138" s="472" t="s">
        <v>173</v>
      </c>
      <c r="J138" s="472" t="s">
        <v>173</v>
      </c>
      <c r="K138" s="472" t="s">
        <v>1006</v>
      </c>
      <c r="L138" s="472" t="s">
        <v>173</v>
      </c>
      <c r="M138" s="472" t="s">
        <v>1006</v>
      </c>
      <c r="N138" s="472" t="s">
        <v>1006</v>
      </c>
      <c r="O138" s="472" t="s">
        <v>1006</v>
      </c>
      <c r="P138" s="472" t="s">
        <v>1006</v>
      </c>
      <c r="Q138" s="472" t="s">
        <v>1006</v>
      </c>
      <c r="R138" s="472" t="s">
        <v>1006</v>
      </c>
      <c r="S138" s="472" t="s">
        <v>1006</v>
      </c>
      <c r="T138" s="629" t="s">
        <v>1006</v>
      </c>
      <c r="U138" s="629"/>
      <c r="V138" s="629" t="s">
        <v>1006</v>
      </c>
      <c r="W138" s="685"/>
    </row>
    <row r="139" spans="1:23" ht="13.5" customHeight="1">
      <c r="A139" s="635"/>
      <c r="B139" s="627"/>
      <c r="C139" s="453"/>
      <c r="D139" s="453" t="s">
        <v>691</v>
      </c>
      <c r="E139" s="628" t="s">
        <v>544</v>
      </c>
      <c r="F139" s="628"/>
      <c r="G139" s="629" t="s">
        <v>174</v>
      </c>
      <c r="H139" s="629"/>
      <c r="I139" s="472" t="s">
        <v>174</v>
      </c>
      <c r="J139" s="472" t="s">
        <v>174</v>
      </c>
      <c r="K139" s="472" t="s">
        <v>1006</v>
      </c>
      <c r="L139" s="472" t="s">
        <v>174</v>
      </c>
      <c r="M139" s="472" t="s">
        <v>1006</v>
      </c>
      <c r="N139" s="472" t="s">
        <v>1006</v>
      </c>
      <c r="O139" s="472" t="s">
        <v>1006</v>
      </c>
      <c r="P139" s="472" t="s">
        <v>1006</v>
      </c>
      <c r="Q139" s="472" t="s">
        <v>1006</v>
      </c>
      <c r="R139" s="472" t="s">
        <v>1006</v>
      </c>
      <c r="S139" s="472" t="s">
        <v>1006</v>
      </c>
      <c r="T139" s="629" t="s">
        <v>1006</v>
      </c>
      <c r="U139" s="629"/>
      <c r="V139" s="629" t="s">
        <v>1006</v>
      </c>
      <c r="W139" s="685"/>
    </row>
    <row r="140" spans="1:23" ht="13.5" customHeight="1">
      <c r="A140" s="635"/>
      <c r="B140" s="627"/>
      <c r="C140" s="453"/>
      <c r="D140" s="453" t="s">
        <v>692</v>
      </c>
      <c r="E140" s="628" t="s">
        <v>1014</v>
      </c>
      <c r="F140" s="628"/>
      <c r="G140" s="629" t="s">
        <v>175</v>
      </c>
      <c r="H140" s="629"/>
      <c r="I140" s="472" t="s">
        <v>175</v>
      </c>
      <c r="J140" s="472" t="s">
        <v>175</v>
      </c>
      <c r="K140" s="472" t="s">
        <v>1006</v>
      </c>
      <c r="L140" s="472" t="s">
        <v>175</v>
      </c>
      <c r="M140" s="472" t="s">
        <v>1006</v>
      </c>
      <c r="N140" s="472" t="s">
        <v>1006</v>
      </c>
      <c r="O140" s="472" t="s">
        <v>1006</v>
      </c>
      <c r="P140" s="472" t="s">
        <v>1006</v>
      </c>
      <c r="Q140" s="472" t="s">
        <v>1006</v>
      </c>
      <c r="R140" s="472" t="s">
        <v>1006</v>
      </c>
      <c r="S140" s="472" t="s">
        <v>1006</v>
      </c>
      <c r="T140" s="629" t="s">
        <v>1006</v>
      </c>
      <c r="U140" s="629"/>
      <c r="V140" s="629" t="s">
        <v>1006</v>
      </c>
      <c r="W140" s="685"/>
    </row>
    <row r="141" spans="1:23" ht="13.5" customHeight="1">
      <c r="A141" s="635"/>
      <c r="B141" s="627"/>
      <c r="C141" s="453"/>
      <c r="D141" s="453" t="s">
        <v>1</v>
      </c>
      <c r="E141" s="628" t="s">
        <v>548</v>
      </c>
      <c r="F141" s="628"/>
      <c r="G141" s="629" t="s">
        <v>176</v>
      </c>
      <c r="H141" s="629"/>
      <c r="I141" s="472" t="s">
        <v>176</v>
      </c>
      <c r="J141" s="472" t="s">
        <v>176</v>
      </c>
      <c r="K141" s="472" t="s">
        <v>1006</v>
      </c>
      <c r="L141" s="472" t="s">
        <v>176</v>
      </c>
      <c r="M141" s="472" t="s">
        <v>1006</v>
      </c>
      <c r="N141" s="472" t="s">
        <v>1006</v>
      </c>
      <c r="O141" s="472" t="s">
        <v>1006</v>
      </c>
      <c r="P141" s="472" t="s">
        <v>1006</v>
      </c>
      <c r="Q141" s="472" t="s">
        <v>1006</v>
      </c>
      <c r="R141" s="472" t="s">
        <v>1006</v>
      </c>
      <c r="S141" s="472" t="s">
        <v>1006</v>
      </c>
      <c r="T141" s="629" t="s">
        <v>1006</v>
      </c>
      <c r="U141" s="629"/>
      <c r="V141" s="629" t="s">
        <v>1006</v>
      </c>
      <c r="W141" s="685"/>
    </row>
    <row r="142" spans="1:23" ht="13.5" customHeight="1">
      <c r="A142" s="635"/>
      <c r="B142" s="627"/>
      <c r="C142" s="453"/>
      <c r="D142" s="453" t="s">
        <v>689</v>
      </c>
      <c r="E142" s="628" t="s">
        <v>550</v>
      </c>
      <c r="F142" s="628"/>
      <c r="G142" s="629" t="s">
        <v>177</v>
      </c>
      <c r="H142" s="629"/>
      <c r="I142" s="472" t="s">
        <v>177</v>
      </c>
      <c r="J142" s="472" t="s">
        <v>177</v>
      </c>
      <c r="K142" s="472" t="s">
        <v>1006</v>
      </c>
      <c r="L142" s="472" t="s">
        <v>177</v>
      </c>
      <c r="M142" s="472" t="s">
        <v>1006</v>
      </c>
      <c r="N142" s="472" t="s">
        <v>1006</v>
      </c>
      <c r="O142" s="472" t="s">
        <v>1006</v>
      </c>
      <c r="P142" s="472" t="s">
        <v>1006</v>
      </c>
      <c r="Q142" s="472" t="s">
        <v>1006</v>
      </c>
      <c r="R142" s="472" t="s">
        <v>1006</v>
      </c>
      <c r="S142" s="472" t="s">
        <v>1006</v>
      </c>
      <c r="T142" s="629" t="s">
        <v>1006</v>
      </c>
      <c r="U142" s="629"/>
      <c r="V142" s="629" t="s">
        <v>1006</v>
      </c>
      <c r="W142" s="685"/>
    </row>
    <row r="143" spans="1:23" ht="13.5" customHeight="1">
      <c r="A143" s="635"/>
      <c r="B143" s="627"/>
      <c r="C143" s="453"/>
      <c r="D143" s="453" t="s">
        <v>75</v>
      </c>
      <c r="E143" s="628" t="s">
        <v>552</v>
      </c>
      <c r="F143" s="628"/>
      <c r="G143" s="629" t="s">
        <v>178</v>
      </c>
      <c r="H143" s="629"/>
      <c r="I143" s="472" t="s">
        <v>178</v>
      </c>
      <c r="J143" s="472" t="s">
        <v>178</v>
      </c>
      <c r="K143" s="472" t="s">
        <v>1006</v>
      </c>
      <c r="L143" s="472" t="s">
        <v>178</v>
      </c>
      <c r="M143" s="472" t="s">
        <v>1006</v>
      </c>
      <c r="N143" s="472" t="s">
        <v>1006</v>
      </c>
      <c r="O143" s="472" t="s">
        <v>1006</v>
      </c>
      <c r="P143" s="472" t="s">
        <v>1006</v>
      </c>
      <c r="Q143" s="472" t="s">
        <v>1006</v>
      </c>
      <c r="R143" s="472" t="s">
        <v>1006</v>
      </c>
      <c r="S143" s="472" t="s">
        <v>1006</v>
      </c>
      <c r="T143" s="629" t="s">
        <v>1006</v>
      </c>
      <c r="U143" s="629"/>
      <c r="V143" s="629" t="s">
        <v>1006</v>
      </c>
      <c r="W143" s="685"/>
    </row>
    <row r="144" spans="1:23" ht="17.25" customHeight="1">
      <c r="A144" s="635"/>
      <c r="B144" s="627"/>
      <c r="C144" s="453"/>
      <c r="D144" s="453" t="s">
        <v>76</v>
      </c>
      <c r="E144" s="628" t="s">
        <v>77</v>
      </c>
      <c r="F144" s="628"/>
      <c r="G144" s="629" t="s">
        <v>179</v>
      </c>
      <c r="H144" s="629"/>
      <c r="I144" s="472" t="s">
        <v>179</v>
      </c>
      <c r="J144" s="472" t="s">
        <v>179</v>
      </c>
      <c r="K144" s="472" t="s">
        <v>1006</v>
      </c>
      <c r="L144" s="472" t="s">
        <v>179</v>
      </c>
      <c r="M144" s="472" t="s">
        <v>1006</v>
      </c>
      <c r="N144" s="472" t="s">
        <v>1006</v>
      </c>
      <c r="O144" s="472" t="s">
        <v>1006</v>
      </c>
      <c r="P144" s="472" t="s">
        <v>1006</v>
      </c>
      <c r="Q144" s="472" t="s">
        <v>1006</v>
      </c>
      <c r="R144" s="472" t="s">
        <v>1006</v>
      </c>
      <c r="S144" s="472" t="s">
        <v>1006</v>
      </c>
      <c r="T144" s="629" t="s">
        <v>1006</v>
      </c>
      <c r="U144" s="629"/>
      <c r="V144" s="629" t="s">
        <v>1006</v>
      </c>
      <c r="W144" s="685"/>
    </row>
    <row r="145" spans="1:23" ht="17.25" customHeight="1">
      <c r="A145" s="635"/>
      <c r="B145" s="627"/>
      <c r="C145" s="453"/>
      <c r="D145" s="453" t="s">
        <v>79</v>
      </c>
      <c r="E145" s="628" t="s">
        <v>80</v>
      </c>
      <c r="F145" s="628"/>
      <c r="G145" s="629" t="s">
        <v>180</v>
      </c>
      <c r="H145" s="629"/>
      <c r="I145" s="472" t="s">
        <v>180</v>
      </c>
      <c r="J145" s="472" t="s">
        <v>180</v>
      </c>
      <c r="K145" s="472" t="s">
        <v>1006</v>
      </c>
      <c r="L145" s="472" t="s">
        <v>180</v>
      </c>
      <c r="M145" s="472" t="s">
        <v>1006</v>
      </c>
      <c r="N145" s="472" t="s">
        <v>1006</v>
      </c>
      <c r="O145" s="472" t="s">
        <v>1006</v>
      </c>
      <c r="P145" s="472" t="s">
        <v>1006</v>
      </c>
      <c r="Q145" s="472" t="s">
        <v>1006</v>
      </c>
      <c r="R145" s="472" t="s">
        <v>1006</v>
      </c>
      <c r="S145" s="472" t="s">
        <v>1006</v>
      </c>
      <c r="T145" s="629" t="s">
        <v>1006</v>
      </c>
      <c r="U145" s="629"/>
      <c r="V145" s="629" t="s">
        <v>1006</v>
      </c>
      <c r="W145" s="685"/>
    </row>
    <row r="146" spans="1:23" ht="13.5" customHeight="1">
      <c r="A146" s="635"/>
      <c r="B146" s="627"/>
      <c r="C146" s="453"/>
      <c r="D146" s="453" t="s">
        <v>3</v>
      </c>
      <c r="E146" s="628" t="s">
        <v>560</v>
      </c>
      <c r="F146" s="628"/>
      <c r="G146" s="629" t="s">
        <v>181</v>
      </c>
      <c r="H146" s="629"/>
      <c r="I146" s="472" t="s">
        <v>181</v>
      </c>
      <c r="J146" s="472" t="s">
        <v>181</v>
      </c>
      <c r="K146" s="472" t="s">
        <v>1006</v>
      </c>
      <c r="L146" s="472" t="s">
        <v>181</v>
      </c>
      <c r="M146" s="472" t="s">
        <v>1006</v>
      </c>
      <c r="N146" s="472" t="s">
        <v>1006</v>
      </c>
      <c r="O146" s="472" t="s">
        <v>1006</v>
      </c>
      <c r="P146" s="472" t="s">
        <v>1006</v>
      </c>
      <c r="Q146" s="472" t="s">
        <v>1006</v>
      </c>
      <c r="R146" s="472" t="s">
        <v>1006</v>
      </c>
      <c r="S146" s="472" t="s">
        <v>1006</v>
      </c>
      <c r="T146" s="629" t="s">
        <v>1006</v>
      </c>
      <c r="U146" s="629"/>
      <c r="V146" s="629" t="s">
        <v>1006</v>
      </c>
      <c r="W146" s="685"/>
    </row>
    <row r="147" spans="1:23" ht="13.5" customHeight="1">
      <c r="A147" s="635"/>
      <c r="B147" s="627"/>
      <c r="C147" s="453"/>
      <c r="D147" s="453" t="s">
        <v>42</v>
      </c>
      <c r="E147" s="628" t="s">
        <v>562</v>
      </c>
      <c r="F147" s="628"/>
      <c r="G147" s="629" t="s">
        <v>182</v>
      </c>
      <c r="H147" s="629"/>
      <c r="I147" s="472" t="s">
        <v>182</v>
      </c>
      <c r="J147" s="472" t="s">
        <v>182</v>
      </c>
      <c r="K147" s="472" t="s">
        <v>1006</v>
      </c>
      <c r="L147" s="472" t="s">
        <v>182</v>
      </c>
      <c r="M147" s="472" t="s">
        <v>1006</v>
      </c>
      <c r="N147" s="472" t="s">
        <v>1006</v>
      </c>
      <c r="O147" s="472" t="s">
        <v>1006</v>
      </c>
      <c r="P147" s="472" t="s">
        <v>1006</v>
      </c>
      <c r="Q147" s="472" t="s">
        <v>1006</v>
      </c>
      <c r="R147" s="472" t="s">
        <v>1006</v>
      </c>
      <c r="S147" s="472" t="s">
        <v>1006</v>
      </c>
      <c r="T147" s="629" t="s">
        <v>1006</v>
      </c>
      <c r="U147" s="629"/>
      <c r="V147" s="629" t="s">
        <v>1006</v>
      </c>
      <c r="W147" s="685"/>
    </row>
    <row r="148" spans="1:23" ht="17.25" customHeight="1">
      <c r="A148" s="635"/>
      <c r="B148" s="627"/>
      <c r="C148" s="453"/>
      <c r="D148" s="453" t="s">
        <v>5</v>
      </c>
      <c r="E148" s="628" t="s">
        <v>564</v>
      </c>
      <c r="F148" s="628"/>
      <c r="G148" s="629" t="s">
        <v>183</v>
      </c>
      <c r="H148" s="629"/>
      <c r="I148" s="472" t="s">
        <v>183</v>
      </c>
      <c r="J148" s="472" t="s">
        <v>183</v>
      </c>
      <c r="K148" s="472" t="s">
        <v>1006</v>
      </c>
      <c r="L148" s="472" t="s">
        <v>183</v>
      </c>
      <c r="M148" s="472" t="s">
        <v>1006</v>
      </c>
      <c r="N148" s="472" t="s">
        <v>1006</v>
      </c>
      <c r="O148" s="472" t="s">
        <v>1006</v>
      </c>
      <c r="P148" s="472" t="s">
        <v>1006</v>
      </c>
      <c r="Q148" s="472" t="s">
        <v>1006</v>
      </c>
      <c r="R148" s="472" t="s">
        <v>1006</v>
      </c>
      <c r="S148" s="472" t="s">
        <v>1006</v>
      </c>
      <c r="T148" s="629" t="s">
        <v>1006</v>
      </c>
      <c r="U148" s="629"/>
      <c r="V148" s="629" t="s">
        <v>1006</v>
      </c>
      <c r="W148" s="685"/>
    </row>
    <row r="149" spans="1:23" ht="17.25" customHeight="1">
      <c r="A149" s="635"/>
      <c r="B149" s="627"/>
      <c r="C149" s="453"/>
      <c r="D149" s="453" t="s">
        <v>91</v>
      </c>
      <c r="E149" s="628" t="s">
        <v>575</v>
      </c>
      <c r="F149" s="628"/>
      <c r="G149" s="629" t="s">
        <v>184</v>
      </c>
      <c r="H149" s="629"/>
      <c r="I149" s="472" t="s">
        <v>184</v>
      </c>
      <c r="J149" s="472" t="s">
        <v>184</v>
      </c>
      <c r="K149" s="472" t="s">
        <v>1006</v>
      </c>
      <c r="L149" s="472" t="s">
        <v>184</v>
      </c>
      <c r="M149" s="472" t="s">
        <v>1006</v>
      </c>
      <c r="N149" s="472" t="s">
        <v>1006</v>
      </c>
      <c r="O149" s="472" t="s">
        <v>1006</v>
      </c>
      <c r="P149" s="472" t="s">
        <v>1006</v>
      </c>
      <c r="Q149" s="472" t="s">
        <v>1006</v>
      </c>
      <c r="R149" s="472" t="s">
        <v>1006</v>
      </c>
      <c r="S149" s="472" t="s">
        <v>1006</v>
      </c>
      <c r="T149" s="629" t="s">
        <v>1006</v>
      </c>
      <c r="U149" s="629"/>
      <c r="V149" s="629" t="s">
        <v>1006</v>
      </c>
      <c r="W149" s="685"/>
    </row>
    <row r="150" spans="1:23" ht="17.25" customHeight="1">
      <c r="A150" s="635"/>
      <c r="B150" s="627"/>
      <c r="C150" s="453"/>
      <c r="D150" s="453" t="s">
        <v>694</v>
      </c>
      <c r="E150" s="628" t="s">
        <v>92</v>
      </c>
      <c r="F150" s="628"/>
      <c r="G150" s="629" t="s">
        <v>4</v>
      </c>
      <c r="H150" s="629"/>
      <c r="I150" s="472" t="s">
        <v>4</v>
      </c>
      <c r="J150" s="472" t="s">
        <v>4</v>
      </c>
      <c r="K150" s="472" t="s">
        <v>1006</v>
      </c>
      <c r="L150" s="472" t="s">
        <v>4</v>
      </c>
      <c r="M150" s="472" t="s">
        <v>1006</v>
      </c>
      <c r="N150" s="472" t="s">
        <v>1006</v>
      </c>
      <c r="O150" s="472" t="s">
        <v>1006</v>
      </c>
      <c r="P150" s="472" t="s">
        <v>1006</v>
      </c>
      <c r="Q150" s="472" t="s">
        <v>1006</v>
      </c>
      <c r="R150" s="472" t="s">
        <v>1006</v>
      </c>
      <c r="S150" s="472" t="s">
        <v>1006</v>
      </c>
      <c r="T150" s="629" t="s">
        <v>1006</v>
      </c>
      <c r="U150" s="629"/>
      <c r="V150" s="629" t="s">
        <v>1006</v>
      </c>
      <c r="W150" s="685"/>
    </row>
    <row r="151" spans="1:23" ht="13.5" customHeight="1">
      <c r="A151" s="635"/>
      <c r="B151" s="627"/>
      <c r="C151" s="448" t="s">
        <v>185</v>
      </c>
      <c r="D151" s="448"/>
      <c r="E151" s="686" t="s">
        <v>186</v>
      </c>
      <c r="F151" s="686"/>
      <c r="G151" s="633" t="s">
        <v>187</v>
      </c>
      <c r="H151" s="633"/>
      <c r="I151" s="447" t="s">
        <v>187</v>
      </c>
      <c r="J151" s="447" t="s">
        <v>188</v>
      </c>
      <c r="K151" s="447" t="s">
        <v>189</v>
      </c>
      <c r="L151" s="447" t="s">
        <v>190</v>
      </c>
      <c r="M151" s="447" t="s">
        <v>1006</v>
      </c>
      <c r="N151" s="447" t="s">
        <v>191</v>
      </c>
      <c r="O151" s="447" t="s">
        <v>1006</v>
      </c>
      <c r="P151" s="447" t="s">
        <v>1006</v>
      </c>
      <c r="Q151" s="447" t="s">
        <v>1006</v>
      </c>
      <c r="R151" s="447" t="s">
        <v>1006</v>
      </c>
      <c r="S151" s="447" t="s">
        <v>1006</v>
      </c>
      <c r="T151" s="633" t="s">
        <v>1006</v>
      </c>
      <c r="U151" s="633"/>
      <c r="V151" s="633" t="s">
        <v>1006</v>
      </c>
      <c r="W151" s="634"/>
    </row>
    <row r="152" spans="1:23" ht="13.5" customHeight="1">
      <c r="A152" s="635"/>
      <c r="B152" s="627"/>
      <c r="C152" s="453"/>
      <c r="D152" s="453" t="s">
        <v>1048</v>
      </c>
      <c r="E152" s="628" t="s">
        <v>530</v>
      </c>
      <c r="F152" s="628"/>
      <c r="G152" s="629" t="s">
        <v>191</v>
      </c>
      <c r="H152" s="629"/>
      <c r="I152" s="472" t="s">
        <v>191</v>
      </c>
      <c r="J152" s="472" t="s">
        <v>1006</v>
      </c>
      <c r="K152" s="472" t="s">
        <v>1006</v>
      </c>
      <c r="L152" s="472" t="s">
        <v>1006</v>
      </c>
      <c r="M152" s="472" t="s">
        <v>1006</v>
      </c>
      <c r="N152" s="472" t="s">
        <v>191</v>
      </c>
      <c r="O152" s="472" t="s">
        <v>1006</v>
      </c>
      <c r="P152" s="472" t="s">
        <v>1006</v>
      </c>
      <c r="Q152" s="472" t="s">
        <v>1006</v>
      </c>
      <c r="R152" s="472" t="s">
        <v>1006</v>
      </c>
      <c r="S152" s="472" t="s">
        <v>1006</v>
      </c>
      <c r="T152" s="629" t="s">
        <v>1006</v>
      </c>
      <c r="U152" s="629"/>
      <c r="V152" s="629" t="s">
        <v>1006</v>
      </c>
      <c r="W152" s="685"/>
    </row>
    <row r="153" spans="1:23" ht="13.5" customHeight="1">
      <c r="A153" s="635"/>
      <c r="B153" s="627"/>
      <c r="C153" s="453"/>
      <c r="D153" s="453" t="s">
        <v>1049</v>
      </c>
      <c r="E153" s="628" t="s">
        <v>532</v>
      </c>
      <c r="F153" s="628"/>
      <c r="G153" s="629" t="s">
        <v>192</v>
      </c>
      <c r="H153" s="629"/>
      <c r="I153" s="472" t="s">
        <v>192</v>
      </c>
      <c r="J153" s="472" t="s">
        <v>192</v>
      </c>
      <c r="K153" s="472" t="s">
        <v>192</v>
      </c>
      <c r="L153" s="472" t="s">
        <v>1006</v>
      </c>
      <c r="M153" s="472" t="s">
        <v>1006</v>
      </c>
      <c r="N153" s="472" t="s">
        <v>1006</v>
      </c>
      <c r="O153" s="472" t="s">
        <v>1006</v>
      </c>
      <c r="P153" s="472" t="s">
        <v>1006</v>
      </c>
      <c r="Q153" s="472" t="s">
        <v>1006</v>
      </c>
      <c r="R153" s="472" t="s">
        <v>1006</v>
      </c>
      <c r="S153" s="472" t="s">
        <v>1006</v>
      </c>
      <c r="T153" s="629" t="s">
        <v>1006</v>
      </c>
      <c r="U153" s="629"/>
      <c r="V153" s="629" t="s">
        <v>1006</v>
      </c>
      <c r="W153" s="685"/>
    </row>
    <row r="154" spans="1:23" ht="13.5" customHeight="1">
      <c r="A154" s="635"/>
      <c r="B154" s="627"/>
      <c r="C154" s="453"/>
      <c r="D154" s="453" t="s">
        <v>63</v>
      </c>
      <c r="E154" s="628" t="s">
        <v>534</v>
      </c>
      <c r="F154" s="628"/>
      <c r="G154" s="629" t="s">
        <v>193</v>
      </c>
      <c r="H154" s="629"/>
      <c r="I154" s="472" t="s">
        <v>193</v>
      </c>
      <c r="J154" s="472" t="s">
        <v>193</v>
      </c>
      <c r="K154" s="472" t="s">
        <v>193</v>
      </c>
      <c r="L154" s="472" t="s">
        <v>1006</v>
      </c>
      <c r="M154" s="472" t="s">
        <v>1006</v>
      </c>
      <c r="N154" s="472" t="s">
        <v>1006</v>
      </c>
      <c r="O154" s="472" t="s">
        <v>1006</v>
      </c>
      <c r="P154" s="472" t="s">
        <v>1006</v>
      </c>
      <c r="Q154" s="472" t="s">
        <v>1006</v>
      </c>
      <c r="R154" s="472" t="s">
        <v>1006</v>
      </c>
      <c r="S154" s="472" t="s">
        <v>1006</v>
      </c>
      <c r="T154" s="629" t="s">
        <v>1006</v>
      </c>
      <c r="U154" s="629"/>
      <c r="V154" s="629" t="s">
        <v>1006</v>
      </c>
      <c r="W154" s="685"/>
    </row>
    <row r="155" spans="1:23" ht="13.5" customHeight="1">
      <c r="A155" s="635"/>
      <c r="B155" s="627"/>
      <c r="C155" s="453"/>
      <c r="D155" s="453" t="s">
        <v>1051</v>
      </c>
      <c r="E155" s="628" t="s">
        <v>536</v>
      </c>
      <c r="F155" s="628"/>
      <c r="G155" s="629" t="s">
        <v>194</v>
      </c>
      <c r="H155" s="629"/>
      <c r="I155" s="472" t="s">
        <v>194</v>
      </c>
      <c r="J155" s="472" t="s">
        <v>194</v>
      </c>
      <c r="K155" s="472" t="s">
        <v>194</v>
      </c>
      <c r="L155" s="472" t="s">
        <v>1006</v>
      </c>
      <c r="M155" s="472" t="s">
        <v>1006</v>
      </c>
      <c r="N155" s="472" t="s">
        <v>1006</v>
      </c>
      <c r="O155" s="472" t="s">
        <v>1006</v>
      </c>
      <c r="P155" s="472" t="s">
        <v>1006</v>
      </c>
      <c r="Q155" s="472" t="s">
        <v>1006</v>
      </c>
      <c r="R155" s="472" t="s">
        <v>1006</v>
      </c>
      <c r="S155" s="472" t="s">
        <v>1006</v>
      </c>
      <c r="T155" s="629" t="s">
        <v>1006</v>
      </c>
      <c r="U155" s="629"/>
      <c r="V155" s="629" t="s">
        <v>1006</v>
      </c>
      <c r="W155" s="685"/>
    </row>
    <row r="156" spans="1:23" ht="13.5" customHeight="1">
      <c r="A156" s="635"/>
      <c r="B156" s="627"/>
      <c r="C156" s="453"/>
      <c r="D156" s="453" t="s">
        <v>1053</v>
      </c>
      <c r="E156" s="628" t="s">
        <v>538</v>
      </c>
      <c r="F156" s="628"/>
      <c r="G156" s="629" t="s">
        <v>195</v>
      </c>
      <c r="H156" s="629"/>
      <c r="I156" s="472" t="s">
        <v>195</v>
      </c>
      <c r="J156" s="472" t="s">
        <v>195</v>
      </c>
      <c r="K156" s="472" t="s">
        <v>195</v>
      </c>
      <c r="L156" s="472" t="s">
        <v>1006</v>
      </c>
      <c r="M156" s="472" t="s">
        <v>1006</v>
      </c>
      <c r="N156" s="472" t="s">
        <v>1006</v>
      </c>
      <c r="O156" s="472" t="s">
        <v>1006</v>
      </c>
      <c r="P156" s="472" t="s">
        <v>1006</v>
      </c>
      <c r="Q156" s="472" t="s">
        <v>1006</v>
      </c>
      <c r="R156" s="472" t="s">
        <v>1006</v>
      </c>
      <c r="S156" s="472" t="s">
        <v>1006</v>
      </c>
      <c r="T156" s="629" t="s">
        <v>1006</v>
      </c>
      <c r="U156" s="629"/>
      <c r="V156" s="629" t="s">
        <v>1006</v>
      </c>
      <c r="W156" s="685"/>
    </row>
    <row r="157" spans="1:23" ht="13.5" customHeight="1">
      <c r="A157" s="635"/>
      <c r="B157" s="627"/>
      <c r="C157" s="453"/>
      <c r="D157" s="453" t="s">
        <v>688</v>
      </c>
      <c r="E157" s="628" t="s">
        <v>781</v>
      </c>
      <c r="F157" s="628"/>
      <c r="G157" s="629" t="s">
        <v>196</v>
      </c>
      <c r="H157" s="629"/>
      <c r="I157" s="472" t="s">
        <v>196</v>
      </c>
      <c r="J157" s="472" t="s">
        <v>196</v>
      </c>
      <c r="K157" s="472" t="s">
        <v>1006</v>
      </c>
      <c r="L157" s="472" t="s">
        <v>196</v>
      </c>
      <c r="M157" s="472" t="s">
        <v>1006</v>
      </c>
      <c r="N157" s="472" t="s">
        <v>1006</v>
      </c>
      <c r="O157" s="472" t="s">
        <v>1006</v>
      </c>
      <c r="P157" s="472" t="s">
        <v>1006</v>
      </c>
      <c r="Q157" s="472" t="s">
        <v>1006</v>
      </c>
      <c r="R157" s="472" t="s">
        <v>1006</v>
      </c>
      <c r="S157" s="472" t="s">
        <v>1006</v>
      </c>
      <c r="T157" s="629" t="s">
        <v>1006</v>
      </c>
      <c r="U157" s="629"/>
      <c r="V157" s="629" t="s">
        <v>1006</v>
      </c>
      <c r="W157" s="685"/>
    </row>
    <row r="158" spans="1:23" ht="17.25" customHeight="1">
      <c r="A158" s="635"/>
      <c r="B158" s="627"/>
      <c r="C158" s="453"/>
      <c r="D158" s="453" t="s">
        <v>171</v>
      </c>
      <c r="E158" s="628" t="s">
        <v>172</v>
      </c>
      <c r="F158" s="628"/>
      <c r="G158" s="629" t="s">
        <v>197</v>
      </c>
      <c r="H158" s="629"/>
      <c r="I158" s="472" t="s">
        <v>197</v>
      </c>
      <c r="J158" s="472" t="s">
        <v>197</v>
      </c>
      <c r="K158" s="472" t="s">
        <v>1006</v>
      </c>
      <c r="L158" s="472" t="s">
        <v>197</v>
      </c>
      <c r="M158" s="472" t="s">
        <v>1006</v>
      </c>
      <c r="N158" s="472" t="s">
        <v>1006</v>
      </c>
      <c r="O158" s="472" t="s">
        <v>1006</v>
      </c>
      <c r="P158" s="472" t="s">
        <v>1006</v>
      </c>
      <c r="Q158" s="472" t="s">
        <v>1006</v>
      </c>
      <c r="R158" s="472" t="s">
        <v>1006</v>
      </c>
      <c r="S158" s="472" t="s">
        <v>1006</v>
      </c>
      <c r="T158" s="629" t="s">
        <v>1006</v>
      </c>
      <c r="U158" s="629"/>
      <c r="V158" s="629" t="s">
        <v>1006</v>
      </c>
      <c r="W158" s="685"/>
    </row>
    <row r="159" spans="1:23" ht="13.5" customHeight="1">
      <c r="A159" s="635"/>
      <c r="B159" s="627"/>
      <c r="C159" s="453"/>
      <c r="D159" s="453" t="s">
        <v>691</v>
      </c>
      <c r="E159" s="628" t="s">
        <v>544</v>
      </c>
      <c r="F159" s="628"/>
      <c r="G159" s="629" t="s">
        <v>61</v>
      </c>
      <c r="H159" s="629"/>
      <c r="I159" s="472" t="s">
        <v>61</v>
      </c>
      <c r="J159" s="472" t="s">
        <v>61</v>
      </c>
      <c r="K159" s="472" t="s">
        <v>1006</v>
      </c>
      <c r="L159" s="472" t="s">
        <v>61</v>
      </c>
      <c r="M159" s="472" t="s">
        <v>1006</v>
      </c>
      <c r="N159" s="472" t="s">
        <v>1006</v>
      </c>
      <c r="O159" s="472" t="s">
        <v>1006</v>
      </c>
      <c r="P159" s="472" t="s">
        <v>1006</v>
      </c>
      <c r="Q159" s="472" t="s">
        <v>1006</v>
      </c>
      <c r="R159" s="472" t="s">
        <v>1006</v>
      </c>
      <c r="S159" s="472" t="s">
        <v>1006</v>
      </c>
      <c r="T159" s="629" t="s">
        <v>1006</v>
      </c>
      <c r="U159" s="629"/>
      <c r="V159" s="629" t="s">
        <v>1006</v>
      </c>
      <c r="W159" s="685"/>
    </row>
    <row r="160" spans="1:23" ht="13.5" customHeight="1">
      <c r="A160" s="635"/>
      <c r="B160" s="627"/>
      <c r="C160" s="453"/>
      <c r="D160" s="453" t="s">
        <v>1</v>
      </c>
      <c r="E160" s="628" t="s">
        <v>548</v>
      </c>
      <c r="F160" s="628"/>
      <c r="G160" s="629" t="s">
        <v>198</v>
      </c>
      <c r="H160" s="629"/>
      <c r="I160" s="472" t="s">
        <v>198</v>
      </c>
      <c r="J160" s="472" t="s">
        <v>198</v>
      </c>
      <c r="K160" s="472" t="s">
        <v>1006</v>
      </c>
      <c r="L160" s="472" t="s">
        <v>198</v>
      </c>
      <c r="M160" s="472" t="s">
        <v>1006</v>
      </c>
      <c r="N160" s="472" t="s">
        <v>1006</v>
      </c>
      <c r="O160" s="472" t="s">
        <v>1006</v>
      </c>
      <c r="P160" s="472" t="s">
        <v>1006</v>
      </c>
      <c r="Q160" s="472" t="s">
        <v>1006</v>
      </c>
      <c r="R160" s="472" t="s">
        <v>1006</v>
      </c>
      <c r="S160" s="472" t="s">
        <v>1006</v>
      </c>
      <c r="T160" s="629" t="s">
        <v>1006</v>
      </c>
      <c r="U160" s="629"/>
      <c r="V160" s="629" t="s">
        <v>1006</v>
      </c>
      <c r="W160" s="685"/>
    </row>
    <row r="161" spans="1:23" ht="13.5" customHeight="1">
      <c r="A161" s="635"/>
      <c r="B161" s="627"/>
      <c r="C161" s="453"/>
      <c r="D161" s="453" t="s">
        <v>689</v>
      </c>
      <c r="E161" s="628" t="s">
        <v>550</v>
      </c>
      <c r="F161" s="628"/>
      <c r="G161" s="629" t="s">
        <v>199</v>
      </c>
      <c r="H161" s="629"/>
      <c r="I161" s="472" t="s">
        <v>199</v>
      </c>
      <c r="J161" s="472" t="s">
        <v>199</v>
      </c>
      <c r="K161" s="472" t="s">
        <v>1006</v>
      </c>
      <c r="L161" s="472" t="s">
        <v>199</v>
      </c>
      <c r="M161" s="472" t="s">
        <v>1006</v>
      </c>
      <c r="N161" s="472" t="s">
        <v>1006</v>
      </c>
      <c r="O161" s="472" t="s">
        <v>1006</v>
      </c>
      <c r="P161" s="472" t="s">
        <v>1006</v>
      </c>
      <c r="Q161" s="472" t="s">
        <v>1006</v>
      </c>
      <c r="R161" s="472" t="s">
        <v>1006</v>
      </c>
      <c r="S161" s="472" t="s">
        <v>1006</v>
      </c>
      <c r="T161" s="629" t="s">
        <v>1006</v>
      </c>
      <c r="U161" s="629"/>
      <c r="V161" s="629" t="s">
        <v>1006</v>
      </c>
      <c r="W161" s="685"/>
    </row>
    <row r="162" spans="1:23" ht="13.5" customHeight="1">
      <c r="A162" s="635"/>
      <c r="B162" s="627"/>
      <c r="C162" s="453"/>
      <c r="D162" s="453" t="s">
        <v>42</v>
      </c>
      <c r="E162" s="628" t="s">
        <v>562</v>
      </c>
      <c r="F162" s="628"/>
      <c r="G162" s="629" t="s">
        <v>55</v>
      </c>
      <c r="H162" s="629"/>
      <c r="I162" s="472" t="s">
        <v>55</v>
      </c>
      <c r="J162" s="472" t="s">
        <v>55</v>
      </c>
      <c r="K162" s="472" t="s">
        <v>1006</v>
      </c>
      <c r="L162" s="472" t="s">
        <v>55</v>
      </c>
      <c r="M162" s="472" t="s">
        <v>1006</v>
      </c>
      <c r="N162" s="472" t="s">
        <v>1006</v>
      </c>
      <c r="O162" s="472" t="s">
        <v>1006</v>
      </c>
      <c r="P162" s="472" t="s">
        <v>1006</v>
      </c>
      <c r="Q162" s="472" t="s">
        <v>1006</v>
      </c>
      <c r="R162" s="472" t="s">
        <v>1006</v>
      </c>
      <c r="S162" s="472" t="s">
        <v>1006</v>
      </c>
      <c r="T162" s="629" t="s">
        <v>1006</v>
      </c>
      <c r="U162" s="629"/>
      <c r="V162" s="629" t="s">
        <v>1006</v>
      </c>
      <c r="W162" s="685"/>
    </row>
    <row r="163" spans="1:23" ht="17.25" customHeight="1">
      <c r="A163" s="635"/>
      <c r="B163" s="627"/>
      <c r="C163" s="453"/>
      <c r="D163" s="453" t="s">
        <v>5</v>
      </c>
      <c r="E163" s="628" t="s">
        <v>564</v>
      </c>
      <c r="F163" s="628"/>
      <c r="G163" s="629" t="s">
        <v>200</v>
      </c>
      <c r="H163" s="629"/>
      <c r="I163" s="472" t="s">
        <v>200</v>
      </c>
      <c r="J163" s="472" t="s">
        <v>200</v>
      </c>
      <c r="K163" s="472" t="s">
        <v>1006</v>
      </c>
      <c r="L163" s="472" t="s">
        <v>200</v>
      </c>
      <c r="M163" s="472" t="s">
        <v>1006</v>
      </c>
      <c r="N163" s="472" t="s">
        <v>1006</v>
      </c>
      <c r="O163" s="472" t="s">
        <v>1006</v>
      </c>
      <c r="P163" s="472" t="s">
        <v>1006</v>
      </c>
      <c r="Q163" s="472" t="s">
        <v>1006</v>
      </c>
      <c r="R163" s="472" t="s">
        <v>1006</v>
      </c>
      <c r="S163" s="472" t="s">
        <v>1006</v>
      </c>
      <c r="T163" s="629" t="s">
        <v>1006</v>
      </c>
      <c r="U163" s="629"/>
      <c r="V163" s="629" t="s">
        <v>1006</v>
      </c>
      <c r="W163" s="685"/>
    </row>
    <row r="164" spans="1:23" ht="13.5" customHeight="1">
      <c r="A164" s="635"/>
      <c r="B164" s="627"/>
      <c r="C164" s="448" t="s">
        <v>201</v>
      </c>
      <c r="D164" s="448"/>
      <c r="E164" s="686" t="s">
        <v>202</v>
      </c>
      <c r="F164" s="686"/>
      <c r="G164" s="633" t="s">
        <v>159</v>
      </c>
      <c r="H164" s="633"/>
      <c r="I164" s="447" t="s">
        <v>159</v>
      </c>
      <c r="J164" s="447" t="s">
        <v>1006</v>
      </c>
      <c r="K164" s="447" t="s">
        <v>1006</v>
      </c>
      <c r="L164" s="447" t="s">
        <v>1006</v>
      </c>
      <c r="M164" s="447" t="s">
        <v>159</v>
      </c>
      <c r="N164" s="447" t="s">
        <v>1006</v>
      </c>
      <c r="O164" s="447" t="s">
        <v>1006</v>
      </c>
      <c r="P164" s="447" t="s">
        <v>1006</v>
      </c>
      <c r="Q164" s="447" t="s">
        <v>1006</v>
      </c>
      <c r="R164" s="447" t="s">
        <v>1006</v>
      </c>
      <c r="S164" s="447" t="s">
        <v>1006</v>
      </c>
      <c r="T164" s="633" t="s">
        <v>1006</v>
      </c>
      <c r="U164" s="633"/>
      <c r="V164" s="633" t="s">
        <v>1006</v>
      </c>
      <c r="W164" s="634"/>
    </row>
    <row r="165" spans="1:23" ht="33" customHeight="1">
      <c r="A165" s="635"/>
      <c r="B165" s="627"/>
      <c r="C165" s="453"/>
      <c r="D165" s="453" t="s">
        <v>203</v>
      </c>
      <c r="E165" s="628" t="s">
        <v>204</v>
      </c>
      <c r="F165" s="628"/>
      <c r="G165" s="629" t="s">
        <v>159</v>
      </c>
      <c r="H165" s="629"/>
      <c r="I165" s="472" t="s">
        <v>159</v>
      </c>
      <c r="J165" s="472" t="s">
        <v>1006</v>
      </c>
      <c r="K165" s="472" t="s">
        <v>1006</v>
      </c>
      <c r="L165" s="472" t="s">
        <v>1006</v>
      </c>
      <c r="M165" s="472" t="s">
        <v>159</v>
      </c>
      <c r="N165" s="472" t="s">
        <v>1006</v>
      </c>
      <c r="O165" s="472" t="s">
        <v>1006</v>
      </c>
      <c r="P165" s="472" t="s">
        <v>1006</v>
      </c>
      <c r="Q165" s="472" t="s">
        <v>1006</v>
      </c>
      <c r="R165" s="472" t="s">
        <v>1006</v>
      </c>
      <c r="S165" s="472" t="s">
        <v>1006</v>
      </c>
      <c r="T165" s="629" t="s">
        <v>1006</v>
      </c>
      <c r="U165" s="629"/>
      <c r="V165" s="629" t="s">
        <v>1006</v>
      </c>
      <c r="W165" s="685"/>
    </row>
    <row r="166" spans="1:23" ht="13.5" customHeight="1">
      <c r="A166" s="635"/>
      <c r="B166" s="627"/>
      <c r="C166" s="448" t="s">
        <v>205</v>
      </c>
      <c r="D166" s="448"/>
      <c r="E166" s="686" t="s">
        <v>267</v>
      </c>
      <c r="F166" s="686"/>
      <c r="G166" s="633" t="s">
        <v>268</v>
      </c>
      <c r="H166" s="633"/>
      <c r="I166" s="447" t="s">
        <v>268</v>
      </c>
      <c r="J166" s="447" t="s">
        <v>268</v>
      </c>
      <c r="K166" s="447" t="s">
        <v>1006</v>
      </c>
      <c r="L166" s="447" t="s">
        <v>268</v>
      </c>
      <c r="M166" s="447" t="s">
        <v>1006</v>
      </c>
      <c r="N166" s="447" t="s">
        <v>1006</v>
      </c>
      <c r="O166" s="447" t="s">
        <v>1006</v>
      </c>
      <c r="P166" s="447" t="s">
        <v>1006</v>
      </c>
      <c r="Q166" s="447" t="s">
        <v>1006</v>
      </c>
      <c r="R166" s="447" t="s">
        <v>1006</v>
      </c>
      <c r="S166" s="447" t="s">
        <v>1006</v>
      </c>
      <c r="T166" s="633" t="s">
        <v>1006</v>
      </c>
      <c r="U166" s="633"/>
      <c r="V166" s="633" t="s">
        <v>1006</v>
      </c>
      <c r="W166" s="634"/>
    </row>
    <row r="167" spans="1:23" ht="13.5" customHeight="1">
      <c r="A167" s="635"/>
      <c r="B167" s="627"/>
      <c r="C167" s="453"/>
      <c r="D167" s="453" t="s">
        <v>689</v>
      </c>
      <c r="E167" s="628" t="s">
        <v>550</v>
      </c>
      <c r="F167" s="628"/>
      <c r="G167" s="629" t="s">
        <v>268</v>
      </c>
      <c r="H167" s="629"/>
      <c r="I167" s="472" t="s">
        <v>268</v>
      </c>
      <c r="J167" s="472" t="s">
        <v>268</v>
      </c>
      <c r="K167" s="472" t="s">
        <v>1006</v>
      </c>
      <c r="L167" s="472" t="s">
        <v>268</v>
      </c>
      <c r="M167" s="472" t="s">
        <v>1006</v>
      </c>
      <c r="N167" s="472" t="s">
        <v>1006</v>
      </c>
      <c r="O167" s="472" t="s">
        <v>1006</v>
      </c>
      <c r="P167" s="472" t="s">
        <v>1006</v>
      </c>
      <c r="Q167" s="472" t="s">
        <v>1006</v>
      </c>
      <c r="R167" s="472" t="s">
        <v>1006</v>
      </c>
      <c r="S167" s="472" t="s">
        <v>1006</v>
      </c>
      <c r="T167" s="629" t="s">
        <v>1006</v>
      </c>
      <c r="U167" s="629"/>
      <c r="V167" s="629" t="s">
        <v>1006</v>
      </c>
      <c r="W167" s="685"/>
    </row>
    <row r="168" spans="1:23" ht="13.5" customHeight="1">
      <c r="A168" s="635"/>
      <c r="B168" s="627"/>
      <c r="C168" s="448" t="s">
        <v>269</v>
      </c>
      <c r="D168" s="448"/>
      <c r="E168" s="686" t="s">
        <v>595</v>
      </c>
      <c r="F168" s="686"/>
      <c r="G168" s="633" t="s">
        <v>88</v>
      </c>
      <c r="H168" s="633"/>
      <c r="I168" s="447" t="s">
        <v>88</v>
      </c>
      <c r="J168" s="447" t="s">
        <v>88</v>
      </c>
      <c r="K168" s="447" t="s">
        <v>1006</v>
      </c>
      <c r="L168" s="447" t="s">
        <v>88</v>
      </c>
      <c r="M168" s="447" t="s">
        <v>1006</v>
      </c>
      <c r="N168" s="447" t="s">
        <v>1006</v>
      </c>
      <c r="O168" s="447" t="s">
        <v>1006</v>
      </c>
      <c r="P168" s="447" t="s">
        <v>1006</v>
      </c>
      <c r="Q168" s="447" t="s">
        <v>1006</v>
      </c>
      <c r="R168" s="447" t="s">
        <v>1006</v>
      </c>
      <c r="S168" s="447" t="s">
        <v>1006</v>
      </c>
      <c r="T168" s="633" t="s">
        <v>1006</v>
      </c>
      <c r="U168" s="633"/>
      <c r="V168" s="633" t="s">
        <v>1006</v>
      </c>
      <c r="W168" s="634"/>
    </row>
    <row r="169" spans="1:23" ht="13.5" customHeight="1">
      <c r="A169" s="635"/>
      <c r="B169" s="627"/>
      <c r="C169" s="453"/>
      <c r="D169" s="453" t="s">
        <v>688</v>
      </c>
      <c r="E169" s="628" t="s">
        <v>781</v>
      </c>
      <c r="F169" s="628"/>
      <c r="G169" s="629" t="s">
        <v>26</v>
      </c>
      <c r="H169" s="629"/>
      <c r="I169" s="472" t="s">
        <v>26</v>
      </c>
      <c r="J169" s="472" t="s">
        <v>26</v>
      </c>
      <c r="K169" s="472" t="s">
        <v>1006</v>
      </c>
      <c r="L169" s="472" t="s">
        <v>26</v>
      </c>
      <c r="M169" s="472" t="s">
        <v>1006</v>
      </c>
      <c r="N169" s="472" t="s">
        <v>1006</v>
      </c>
      <c r="O169" s="472" t="s">
        <v>1006</v>
      </c>
      <c r="P169" s="472" t="s">
        <v>1006</v>
      </c>
      <c r="Q169" s="472" t="s">
        <v>1006</v>
      </c>
      <c r="R169" s="472" t="s">
        <v>1006</v>
      </c>
      <c r="S169" s="472" t="s">
        <v>1006</v>
      </c>
      <c r="T169" s="629" t="s">
        <v>1006</v>
      </c>
      <c r="U169" s="629"/>
      <c r="V169" s="629" t="s">
        <v>1006</v>
      </c>
      <c r="W169" s="685"/>
    </row>
    <row r="170" spans="1:23" ht="13.5" customHeight="1">
      <c r="A170" s="635"/>
      <c r="B170" s="627"/>
      <c r="C170" s="453"/>
      <c r="D170" s="453" t="s">
        <v>689</v>
      </c>
      <c r="E170" s="628" t="s">
        <v>550</v>
      </c>
      <c r="F170" s="628"/>
      <c r="G170" s="629" t="s">
        <v>23</v>
      </c>
      <c r="H170" s="629"/>
      <c r="I170" s="472" t="s">
        <v>23</v>
      </c>
      <c r="J170" s="472" t="s">
        <v>23</v>
      </c>
      <c r="K170" s="472" t="s">
        <v>1006</v>
      </c>
      <c r="L170" s="472" t="s">
        <v>23</v>
      </c>
      <c r="M170" s="472" t="s">
        <v>1006</v>
      </c>
      <c r="N170" s="472" t="s">
        <v>1006</v>
      </c>
      <c r="O170" s="472" t="s">
        <v>1006</v>
      </c>
      <c r="P170" s="472" t="s">
        <v>1006</v>
      </c>
      <c r="Q170" s="472" t="s">
        <v>1006</v>
      </c>
      <c r="R170" s="472" t="s">
        <v>1006</v>
      </c>
      <c r="S170" s="472" t="s">
        <v>1006</v>
      </c>
      <c r="T170" s="629" t="s">
        <v>1006</v>
      </c>
      <c r="U170" s="629"/>
      <c r="V170" s="629" t="s">
        <v>1006</v>
      </c>
      <c r="W170" s="685"/>
    </row>
    <row r="171" spans="1:23" ht="13.5" customHeight="1">
      <c r="A171" s="636" t="s">
        <v>699</v>
      </c>
      <c r="B171" s="646"/>
      <c r="C171" s="445"/>
      <c r="D171" s="445"/>
      <c r="E171" s="630" t="s">
        <v>270</v>
      </c>
      <c r="F171" s="630"/>
      <c r="G171" s="631" t="s">
        <v>271</v>
      </c>
      <c r="H171" s="631"/>
      <c r="I171" s="446" t="s">
        <v>271</v>
      </c>
      <c r="J171" s="446" t="s">
        <v>272</v>
      </c>
      <c r="K171" s="446" t="s">
        <v>273</v>
      </c>
      <c r="L171" s="446" t="s">
        <v>274</v>
      </c>
      <c r="M171" s="446" t="s">
        <v>1030</v>
      </c>
      <c r="N171" s="446" t="s">
        <v>1006</v>
      </c>
      <c r="O171" s="446" t="s">
        <v>1006</v>
      </c>
      <c r="P171" s="446" t="s">
        <v>1006</v>
      </c>
      <c r="Q171" s="446" t="s">
        <v>1006</v>
      </c>
      <c r="R171" s="446" t="s">
        <v>1006</v>
      </c>
      <c r="S171" s="446" t="s">
        <v>1006</v>
      </c>
      <c r="T171" s="631" t="s">
        <v>1006</v>
      </c>
      <c r="U171" s="631"/>
      <c r="V171" s="631" t="s">
        <v>1006</v>
      </c>
      <c r="W171" s="632"/>
    </row>
    <row r="172" spans="1:23" ht="13.5" customHeight="1">
      <c r="A172" s="688"/>
      <c r="B172" s="689"/>
      <c r="C172" s="448" t="s">
        <v>700</v>
      </c>
      <c r="D172" s="448"/>
      <c r="E172" s="686" t="s">
        <v>275</v>
      </c>
      <c r="F172" s="686"/>
      <c r="G172" s="633" t="s">
        <v>276</v>
      </c>
      <c r="H172" s="633"/>
      <c r="I172" s="447" t="s">
        <v>276</v>
      </c>
      <c r="J172" s="447" t="s">
        <v>276</v>
      </c>
      <c r="K172" s="447" t="s">
        <v>1006</v>
      </c>
      <c r="L172" s="447" t="s">
        <v>276</v>
      </c>
      <c r="M172" s="447" t="s">
        <v>1006</v>
      </c>
      <c r="N172" s="447" t="s">
        <v>1006</v>
      </c>
      <c r="O172" s="447" t="s">
        <v>1006</v>
      </c>
      <c r="P172" s="447" t="s">
        <v>1006</v>
      </c>
      <c r="Q172" s="447" t="s">
        <v>1006</v>
      </c>
      <c r="R172" s="447" t="s">
        <v>1006</v>
      </c>
      <c r="S172" s="447" t="s">
        <v>1006</v>
      </c>
      <c r="T172" s="633" t="s">
        <v>1006</v>
      </c>
      <c r="U172" s="633"/>
      <c r="V172" s="633" t="s">
        <v>1006</v>
      </c>
      <c r="W172" s="634"/>
    </row>
    <row r="173" spans="1:23" ht="13.5" customHeight="1">
      <c r="A173" s="635"/>
      <c r="B173" s="627"/>
      <c r="C173" s="453"/>
      <c r="D173" s="453" t="s">
        <v>688</v>
      </c>
      <c r="E173" s="628" t="s">
        <v>781</v>
      </c>
      <c r="F173" s="628"/>
      <c r="G173" s="629" t="s">
        <v>69</v>
      </c>
      <c r="H173" s="629"/>
      <c r="I173" s="472" t="s">
        <v>69</v>
      </c>
      <c r="J173" s="472" t="s">
        <v>69</v>
      </c>
      <c r="K173" s="472" t="s">
        <v>1006</v>
      </c>
      <c r="L173" s="472" t="s">
        <v>69</v>
      </c>
      <c r="M173" s="472" t="s">
        <v>1006</v>
      </c>
      <c r="N173" s="472" t="s">
        <v>1006</v>
      </c>
      <c r="O173" s="472" t="s">
        <v>1006</v>
      </c>
      <c r="P173" s="472" t="s">
        <v>1006</v>
      </c>
      <c r="Q173" s="472" t="s">
        <v>1006</v>
      </c>
      <c r="R173" s="472" t="s">
        <v>1006</v>
      </c>
      <c r="S173" s="472" t="s">
        <v>1006</v>
      </c>
      <c r="T173" s="629" t="s">
        <v>1006</v>
      </c>
      <c r="U173" s="629"/>
      <c r="V173" s="629" t="s">
        <v>1006</v>
      </c>
      <c r="W173" s="685"/>
    </row>
    <row r="174" spans="1:23" ht="13.5" customHeight="1">
      <c r="A174" s="635"/>
      <c r="B174" s="627"/>
      <c r="C174" s="453"/>
      <c r="D174" s="453" t="s">
        <v>689</v>
      </c>
      <c r="E174" s="628" t="s">
        <v>550</v>
      </c>
      <c r="F174" s="628"/>
      <c r="G174" s="629" t="s">
        <v>41</v>
      </c>
      <c r="H174" s="629"/>
      <c r="I174" s="472" t="s">
        <v>41</v>
      </c>
      <c r="J174" s="472" t="s">
        <v>41</v>
      </c>
      <c r="K174" s="472" t="s">
        <v>1006</v>
      </c>
      <c r="L174" s="472" t="s">
        <v>41</v>
      </c>
      <c r="M174" s="472" t="s">
        <v>1006</v>
      </c>
      <c r="N174" s="472" t="s">
        <v>1006</v>
      </c>
      <c r="O174" s="472" t="s">
        <v>1006</v>
      </c>
      <c r="P174" s="472" t="s">
        <v>1006</v>
      </c>
      <c r="Q174" s="472" t="s">
        <v>1006</v>
      </c>
      <c r="R174" s="472" t="s">
        <v>1006</v>
      </c>
      <c r="S174" s="472" t="s">
        <v>1006</v>
      </c>
      <c r="T174" s="629" t="s">
        <v>1006</v>
      </c>
      <c r="U174" s="629"/>
      <c r="V174" s="629" t="s">
        <v>1006</v>
      </c>
      <c r="W174" s="685"/>
    </row>
    <row r="175" spans="1:23" ht="13.5" customHeight="1">
      <c r="A175" s="635"/>
      <c r="B175" s="627"/>
      <c r="C175" s="448" t="s">
        <v>277</v>
      </c>
      <c r="D175" s="448"/>
      <c r="E175" s="686" t="s">
        <v>278</v>
      </c>
      <c r="F175" s="686"/>
      <c r="G175" s="633" t="s">
        <v>279</v>
      </c>
      <c r="H175" s="633"/>
      <c r="I175" s="447" t="s">
        <v>279</v>
      </c>
      <c r="J175" s="447" t="s">
        <v>279</v>
      </c>
      <c r="K175" s="447" t="s">
        <v>69</v>
      </c>
      <c r="L175" s="447" t="s">
        <v>280</v>
      </c>
      <c r="M175" s="447" t="s">
        <v>1006</v>
      </c>
      <c r="N175" s="447" t="s">
        <v>1006</v>
      </c>
      <c r="O175" s="447" t="s">
        <v>1006</v>
      </c>
      <c r="P175" s="447" t="s">
        <v>1006</v>
      </c>
      <c r="Q175" s="447" t="s">
        <v>1006</v>
      </c>
      <c r="R175" s="447" t="s">
        <v>1006</v>
      </c>
      <c r="S175" s="447" t="s">
        <v>1006</v>
      </c>
      <c r="T175" s="633" t="s">
        <v>1006</v>
      </c>
      <c r="U175" s="633"/>
      <c r="V175" s="633" t="s">
        <v>1006</v>
      </c>
      <c r="W175" s="634"/>
    </row>
    <row r="176" spans="1:23" ht="13.5" customHeight="1">
      <c r="A176" s="635"/>
      <c r="B176" s="627"/>
      <c r="C176" s="453"/>
      <c r="D176" s="453" t="s">
        <v>31</v>
      </c>
      <c r="E176" s="628" t="s">
        <v>540</v>
      </c>
      <c r="F176" s="628"/>
      <c r="G176" s="629" t="s">
        <v>69</v>
      </c>
      <c r="H176" s="629"/>
      <c r="I176" s="472" t="s">
        <v>69</v>
      </c>
      <c r="J176" s="472" t="s">
        <v>69</v>
      </c>
      <c r="K176" s="472" t="s">
        <v>69</v>
      </c>
      <c r="L176" s="472" t="s">
        <v>1006</v>
      </c>
      <c r="M176" s="472" t="s">
        <v>1006</v>
      </c>
      <c r="N176" s="472" t="s">
        <v>1006</v>
      </c>
      <c r="O176" s="472" t="s">
        <v>1006</v>
      </c>
      <c r="P176" s="472" t="s">
        <v>1006</v>
      </c>
      <c r="Q176" s="472" t="s">
        <v>1006</v>
      </c>
      <c r="R176" s="472" t="s">
        <v>1006</v>
      </c>
      <c r="S176" s="472" t="s">
        <v>1006</v>
      </c>
      <c r="T176" s="629" t="s">
        <v>1006</v>
      </c>
      <c r="U176" s="629"/>
      <c r="V176" s="629" t="s">
        <v>1006</v>
      </c>
      <c r="W176" s="685"/>
    </row>
    <row r="177" spans="1:23" ht="13.5" customHeight="1">
      <c r="A177" s="635"/>
      <c r="B177" s="627"/>
      <c r="C177" s="453"/>
      <c r="D177" s="453" t="s">
        <v>688</v>
      </c>
      <c r="E177" s="628" t="s">
        <v>781</v>
      </c>
      <c r="F177" s="628"/>
      <c r="G177" s="629" t="s">
        <v>69</v>
      </c>
      <c r="H177" s="629"/>
      <c r="I177" s="472" t="s">
        <v>69</v>
      </c>
      <c r="J177" s="472" t="s">
        <v>69</v>
      </c>
      <c r="K177" s="472" t="s">
        <v>1006</v>
      </c>
      <c r="L177" s="472" t="s">
        <v>69</v>
      </c>
      <c r="M177" s="472" t="s">
        <v>1006</v>
      </c>
      <c r="N177" s="472" t="s">
        <v>1006</v>
      </c>
      <c r="O177" s="472" t="s">
        <v>1006</v>
      </c>
      <c r="P177" s="472" t="s">
        <v>1006</v>
      </c>
      <c r="Q177" s="472" t="s">
        <v>1006</v>
      </c>
      <c r="R177" s="472" t="s">
        <v>1006</v>
      </c>
      <c r="S177" s="472" t="s">
        <v>1006</v>
      </c>
      <c r="T177" s="629" t="s">
        <v>1006</v>
      </c>
      <c r="U177" s="629"/>
      <c r="V177" s="629" t="s">
        <v>1006</v>
      </c>
      <c r="W177" s="685"/>
    </row>
    <row r="178" spans="1:23" ht="13.5" customHeight="1">
      <c r="A178" s="635"/>
      <c r="B178" s="627"/>
      <c r="C178" s="453"/>
      <c r="D178" s="453" t="s">
        <v>689</v>
      </c>
      <c r="E178" s="628" t="s">
        <v>550</v>
      </c>
      <c r="F178" s="628"/>
      <c r="G178" s="629" t="s">
        <v>281</v>
      </c>
      <c r="H178" s="629"/>
      <c r="I178" s="472" t="s">
        <v>281</v>
      </c>
      <c r="J178" s="472" t="s">
        <v>281</v>
      </c>
      <c r="K178" s="472" t="s">
        <v>1006</v>
      </c>
      <c r="L178" s="472" t="s">
        <v>281</v>
      </c>
      <c r="M178" s="472" t="s">
        <v>1006</v>
      </c>
      <c r="N178" s="472" t="s">
        <v>1006</v>
      </c>
      <c r="O178" s="472" t="s">
        <v>1006</v>
      </c>
      <c r="P178" s="472" t="s">
        <v>1006</v>
      </c>
      <c r="Q178" s="472" t="s">
        <v>1006</v>
      </c>
      <c r="R178" s="472" t="s">
        <v>1006</v>
      </c>
      <c r="S178" s="472" t="s">
        <v>1006</v>
      </c>
      <c r="T178" s="629" t="s">
        <v>1006</v>
      </c>
      <c r="U178" s="629"/>
      <c r="V178" s="629" t="s">
        <v>1006</v>
      </c>
      <c r="W178" s="685"/>
    </row>
    <row r="179" spans="1:23" ht="13.5" customHeight="1">
      <c r="A179" s="635"/>
      <c r="B179" s="627"/>
      <c r="C179" s="453"/>
      <c r="D179" s="453" t="s">
        <v>3</v>
      </c>
      <c r="E179" s="628" t="s">
        <v>560</v>
      </c>
      <c r="F179" s="628"/>
      <c r="G179" s="629" t="s">
        <v>282</v>
      </c>
      <c r="H179" s="629"/>
      <c r="I179" s="472" t="s">
        <v>282</v>
      </c>
      <c r="J179" s="472" t="s">
        <v>282</v>
      </c>
      <c r="K179" s="472" t="s">
        <v>1006</v>
      </c>
      <c r="L179" s="472" t="s">
        <v>282</v>
      </c>
      <c r="M179" s="472" t="s">
        <v>1006</v>
      </c>
      <c r="N179" s="472" t="s">
        <v>1006</v>
      </c>
      <c r="O179" s="472" t="s">
        <v>1006</v>
      </c>
      <c r="P179" s="472" t="s">
        <v>1006</v>
      </c>
      <c r="Q179" s="472" t="s">
        <v>1006</v>
      </c>
      <c r="R179" s="472" t="s">
        <v>1006</v>
      </c>
      <c r="S179" s="472" t="s">
        <v>1006</v>
      </c>
      <c r="T179" s="629" t="s">
        <v>1006</v>
      </c>
      <c r="U179" s="629"/>
      <c r="V179" s="629" t="s">
        <v>1006</v>
      </c>
      <c r="W179" s="685"/>
    </row>
    <row r="180" spans="1:23" ht="13.5" customHeight="1">
      <c r="A180" s="635"/>
      <c r="B180" s="627"/>
      <c r="C180" s="448" t="s">
        <v>283</v>
      </c>
      <c r="D180" s="448"/>
      <c r="E180" s="686" t="s">
        <v>284</v>
      </c>
      <c r="F180" s="686"/>
      <c r="G180" s="633" t="s">
        <v>285</v>
      </c>
      <c r="H180" s="633"/>
      <c r="I180" s="447" t="s">
        <v>285</v>
      </c>
      <c r="J180" s="447" t="s">
        <v>1046</v>
      </c>
      <c r="K180" s="447" t="s">
        <v>286</v>
      </c>
      <c r="L180" s="447" t="s">
        <v>287</v>
      </c>
      <c r="M180" s="447" t="s">
        <v>1030</v>
      </c>
      <c r="N180" s="447" t="s">
        <v>1006</v>
      </c>
      <c r="O180" s="447" t="s">
        <v>1006</v>
      </c>
      <c r="P180" s="447" t="s">
        <v>1006</v>
      </c>
      <c r="Q180" s="447" t="s">
        <v>1006</v>
      </c>
      <c r="R180" s="447" t="s">
        <v>1006</v>
      </c>
      <c r="S180" s="447" t="s">
        <v>1006</v>
      </c>
      <c r="T180" s="633" t="s">
        <v>1006</v>
      </c>
      <c r="U180" s="633"/>
      <c r="V180" s="633" t="s">
        <v>1006</v>
      </c>
      <c r="W180" s="634"/>
    </row>
    <row r="181" spans="1:23" ht="17.25" customHeight="1">
      <c r="A181" s="635"/>
      <c r="B181" s="627"/>
      <c r="C181" s="453"/>
      <c r="D181" s="453" t="s">
        <v>288</v>
      </c>
      <c r="E181" s="628" t="s">
        <v>289</v>
      </c>
      <c r="F181" s="628"/>
      <c r="G181" s="629" t="s">
        <v>1030</v>
      </c>
      <c r="H181" s="629"/>
      <c r="I181" s="472" t="s">
        <v>1030</v>
      </c>
      <c r="J181" s="472" t="s">
        <v>1006</v>
      </c>
      <c r="K181" s="472" t="s">
        <v>1006</v>
      </c>
      <c r="L181" s="472" t="s">
        <v>1006</v>
      </c>
      <c r="M181" s="472" t="s">
        <v>1030</v>
      </c>
      <c r="N181" s="472" t="s">
        <v>1006</v>
      </c>
      <c r="O181" s="472" t="s">
        <v>1006</v>
      </c>
      <c r="P181" s="472" t="s">
        <v>1006</v>
      </c>
      <c r="Q181" s="472" t="s">
        <v>1006</v>
      </c>
      <c r="R181" s="472" t="s">
        <v>1006</v>
      </c>
      <c r="S181" s="472" t="s">
        <v>1006</v>
      </c>
      <c r="T181" s="629" t="s">
        <v>1006</v>
      </c>
      <c r="U181" s="629"/>
      <c r="V181" s="629" t="s">
        <v>1006</v>
      </c>
      <c r="W181" s="685"/>
    </row>
    <row r="182" spans="1:23" ht="13.5" customHeight="1">
      <c r="A182" s="635"/>
      <c r="B182" s="627"/>
      <c r="C182" s="453"/>
      <c r="D182" s="453" t="s">
        <v>31</v>
      </c>
      <c r="E182" s="628" t="s">
        <v>540</v>
      </c>
      <c r="F182" s="628"/>
      <c r="G182" s="629" t="s">
        <v>286</v>
      </c>
      <c r="H182" s="629"/>
      <c r="I182" s="472" t="s">
        <v>286</v>
      </c>
      <c r="J182" s="472" t="s">
        <v>286</v>
      </c>
      <c r="K182" s="472" t="s">
        <v>286</v>
      </c>
      <c r="L182" s="472" t="s">
        <v>1006</v>
      </c>
      <c r="M182" s="472" t="s">
        <v>1006</v>
      </c>
      <c r="N182" s="472" t="s">
        <v>1006</v>
      </c>
      <c r="O182" s="472" t="s">
        <v>1006</v>
      </c>
      <c r="P182" s="472" t="s">
        <v>1006</v>
      </c>
      <c r="Q182" s="472" t="s">
        <v>1006</v>
      </c>
      <c r="R182" s="472" t="s">
        <v>1006</v>
      </c>
      <c r="S182" s="472" t="s">
        <v>1006</v>
      </c>
      <c r="T182" s="629" t="s">
        <v>1006</v>
      </c>
      <c r="U182" s="629"/>
      <c r="V182" s="629" t="s">
        <v>1006</v>
      </c>
      <c r="W182" s="685"/>
    </row>
    <row r="183" spans="1:23" ht="13.5" customHeight="1">
      <c r="A183" s="635"/>
      <c r="B183" s="627"/>
      <c r="C183" s="453"/>
      <c r="D183" s="453" t="s">
        <v>688</v>
      </c>
      <c r="E183" s="628" t="s">
        <v>781</v>
      </c>
      <c r="F183" s="628"/>
      <c r="G183" s="629" t="s">
        <v>290</v>
      </c>
      <c r="H183" s="629"/>
      <c r="I183" s="472" t="s">
        <v>290</v>
      </c>
      <c r="J183" s="472" t="s">
        <v>290</v>
      </c>
      <c r="K183" s="472" t="s">
        <v>1006</v>
      </c>
      <c r="L183" s="472" t="s">
        <v>290</v>
      </c>
      <c r="M183" s="472" t="s">
        <v>1006</v>
      </c>
      <c r="N183" s="472" t="s">
        <v>1006</v>
      </c>
      <c r="O183" s="472" t="s">
        <v>1006</v>
      </c>
      <c r="P183" s="472" t="s">
        <v>1006</v>
      </c>
      <c r="Q183" s="472" t="s">
        <v>1006</v>
      </c>
      <c r="R183" s="472" t="s">
        <v>1006</v>
      </c>
      <c r="S183" s="472" t="s">
        <v>1006</v>
      </c>
      <c r="T183" s="629" t="s">
        <v>1006</v>
      </c>
      <c r="U183" s="629"/>
      <c r="V183" s="629" t="s">
        <v>1006</v>
      </c>
      <c r="W183" s="685"/>
    </row>
    <row r="184" spans="1:23" ht="17.25" customHeight="1">
      <c r="A184" s="635"/>
      <c r="B184" s="627"/>
      <c r="C184" s="453"/>
      <c r="D184" s="453" t="s">
        <v>171</v>
      </c>
      <c r="E184" s="628" t="s">
        <v>172</v>
      </c>
      <c r="F184" s="628"/>
      <c r="G184" s="629" t="s">
        <v>69</v>
      </c>
      <c r="H184" s="629"/>
      <c r="I184" s="472" t="s">
        <v>69</v>
      </c>
      <c r="J184" s="472" t="s">
        <v>69</v>
      </c>
      <c r="K184" s="472" t="s">
        <v>1006</v>
      </c>
      <c r="L184" s="472" t="s">
        <v>69</v>
      </c>
      <c r="M184" s="472" t="s">
        <v>1006</v>
      </c>
      <c r="N184" s="472" t="s">
        <v>1006</v>
      </c>
      <c r="O184" s="472" t="s">
        <v>1006</v>
      </c>
      <c r="P184" s="472" t="s">
        <v>1006</v>
      </c>
      <c r="Q184" s="472" t="s">
        <v>1006</v>
      </c>
      <c r="R184" s="472" t="s">
        <v>1006</v>
      </c>
      <c r="S184" s="472" t="s">
        <v>1006</v>
      </c>
      <c r="T184" s="629" t="s">
        <v>1006</v>
      </c>
      <c r="U184" s="629"/>
      <c r="V184" s="629" t="s">
        <v>1006</v>
      </c>
      <c r="W184" s="685"/>
    </row>
    <row r="185" spans="1:23" ht="13.5" customHeight="1">
      <c r="A185" s="635"/>
      <c r="B185" s="627"/>
      <c r="C185" s="453"/>
      <c r="D185" s="453" t="s">
        <v>691</v>
      </c>
      <c r="E185" s="628" t="s">
        <v>544</v>
      </c>
      <c r="F185" s="628"/>
      <c r="G185" s="629" t="s">
        <v>291</v>
      </c>
      <c r="H185" s="629"/>
      <c r="I185" s="472" t="s">
        <v>291</v>
      </c>
      <c r="J185" s="472" t="s">
        <v>291</v>
      </c>
      <c r="K185" s="472" t="s">
        <v>1006</v>
      </c>
      <c r="L185" s="472" t="s">
        <v>291</v>
      </c>
      <c r="M185" s="472" t="s">
        <v>1006</v>
      </c>
      <c r="N185" s="472" t="s">
        <v>1006</v>
      </c>
      <c r="O185" s="472" t="s">
        <v>1006</v>
      </c>
      <c r="P185" s="472" t="s">
        <v>1006</v>
      </c>
      <c r="Q185" s="472" t="s">
        <v>1006</v>
      </c>
      <c r="R185" s="472" t="s">
        <v>1006</v>
      </c>
      <c r="S185" s="472" t="s">
        <v>1006</v>
      </c>
      <c r="T185" s="629" t="s">
        <v>1006</v>
      </c>
      <c r="U185" s="629"/>
      <c r="V185" s="629" t="s">
        <v>1006</v>
      </c>
      <c r="W185" s="685"/>
    </row>
    <row r="186" spans="1:23" ht="13.5" customHeight="1">
      <c r="A186" s="635"/>
      <c r="B186" s="627"/>
      <c r="C186" s="453"/>
      <c r="D186" s="453" t="s">
        <v>689</v>
      </c>
      <c r="E186" s="628" t="s">
        <v>550</v>
      </c>
      <c r="F186" s="628"/>
      <c r="G186" s="629" t="s">
        <v>292</v>
      </c>
      <c r="H186" s="629"/>
      <c r="I186" s="472" t="s">
        <v>292</v>
      </c>
      <c r="J186" s="472" t="s">
        <v>292</v>
      </c>
      <c r="K186" s="472" t="s">
        <v>1006</v>
      </c>
      <c r="L186" s="472" t="s">
        <v>292</v>
      </c>
      <c r="M186" s="472" t="s">
        <v>1006</v>
      </c>
      <c r="N186" s="472" t="s">
        <v>1006</v>
      </c>
      <c r="O186" s="472" t="s">
        <v>1006</v>
      </c>
      <c r="P186" s="472" t="s">
        <v>1006</v>
      </c>
      <c r="Q186" s="472" t="s">
        <v>1006</v>
      </c>
      <c r="R186" s="472" t="s">
        <v>1006</v>
      </c>
      <c r="S186" s="472" t="s">
        <v>1006</v>
      </c>
      <c r="T186" s="629" t="s">
        <v>1006</v>
      </c>
      <c r="U186" s="629"/>
      <c r="V186" s="629" t="s">
        <v>1006</v>
      </c>
      <c r="W186" s="685"/>
    </row>
    <row r="187" spans="1:23" ht="13.5" customHeight="1">
      <c r="A187" s="635"/>
      <c r="B187" s="627"/>
      <c r="C187" s="453"/>
      <c r="D187" s="453" t="s">
        <v>3</v>
      </c>
      <c r="E187" s="628" t="s">
        <v>560</v>
      </c>
      <c r="F187" s="628"/>
      <c r="G187" s="629" t="s">
        <v>293</v>
      </c>
      <c r="H187" s="629"/>
      <c r="I187" s="472" t="s">
        <v>293</v>
      </c>
      <c r="J187" s="472" t="s">
        <v>293</v>
      </c>
      <c r="K187" s="472" t="s">
        <v>1006</v>
      </c>
      <c r="L187" s="472" t="s">
        <v>293</v>
      </c>
      <c r="M187" s="472" t="s">
        <v>1006</v>
      </c>
      <c r="N187" s="472" t="s">
        <v>1006</v>
      </c>
      <c r="O187" s="472" t="s">
        <v>1006</v>
      </c>
      <c r="P187" s="472" t="s">
        <v>1006</v>
      </c>
      <c r="Q187" s="472" t="s">
        <v>1006</v>
      </c>
      <c r="R187" s="472" t="s">
        <v>1006</v>
      </c>
      <c r="S187" s="472" t="s">
        <v>1006</v>
      </c>
      <c r="T187" s="629" t="s">
        <v>1006</v>
      </c>
      <c r="U187" s="629"/>
      <c r="V187" s="629" t="s">
        <v>1006</v>
      </c>
      <c r="W187" s="685"/>
    </row>
    <row r="188" spans="1:23" ht="13.5" customHeight="1">
      <c r="A188" s="635"/>
      <c r="B188" s="627"/>
      <c r="C188" s="453"/>
      <c r="D188" s="453" t="s">
        <v>148</v>
      </c>
      <c r="E188" s="628" t="s">
        <v>149</v>
      </c>
      <c r="F188" s="628"/>
      <c r="G188" s="629" t="s">
        <v>294</v>
      </c>
      <c r="H188" s="629"/>
      <c r="I188" s="472" t="s">
        <v>294</v>
      </c>
      <c r="J188" s="472" t="s">
        <v>294</v>
      </c>
      <c r="K188" s="472" t="s">
        <v>1006</v>
      </c>
      <c r="L188" s="472" t="s">
        <v>294</v>
      </c>
      <c r="M188" s="472" t="s">
        <v>1006</v>
      </c>
      <c r="N188" s="472" t="s">
        <v>1006</v>
      </c>
      <c r="O188" s="472" t="s">
        <v>1006</v>
      </c>
      <c r="P188" s="472" t="s">
        <v>1006</v>
      </c>
      <c r="Q188" s="472" t="s">
        <v>1006</v>
      </c>
      <c r="R188" s="472" t="s">
        <v>1006</v>
      </c>
      <c r="S188" s="472" t="s">
        <v>1006</v>
      </c>
      <c r="T188" s="629" t="s">
        <v>1006</v>
      </c>
      <c r="U188" s="629"/>
      <c r="V188" s="629" t="s">
        <v>1006</v>
      </c>
      <c r="W188" s="685"/>
    </row>
    <row r="189" spans="1:23" ht="13.5" customHeight="1">
      <c r="A189" s="636" t="s">
        <v>633</v>
      </c>
      <c r="B189" s="646"/>
      <c r="C189" s="445"/>
      <c r="D189" s="445"/>
      <c r="E189" s="630" t="s">
        <v>854</v>
      </c>
      <c r="F189" s="630"/>
      <c r="G189" s="631" t="s">
        <v>295</v>
      </c>
      <c r="H189" s="631"/>
      <c r="I189" s="446" t="s">
        <v>295</v>
      </c>
      <c r="J189" s="446" t="s">
        <v>296</v>
      </c>
      <c r="K189" s="446" t="s">
        <v>297</v>
      </c>
      <c r="L189" s="446" t="s">
        <v>298</v>
      </c>
      <c r="M189" s="446" t="s">
        <v>1006</v>
      </c>
      <c r="N189" s="446" t="s">
        <v>299</v>
      </c>
      <c r="O189" s="446" t="s">
        <v>1006</v>
      </c>
      <c r="P189" s="446" t="s">
        <v>1006</v>
      </c>
      <c r="Q189" s="446" t="s">
        <v>1006</v>
      </c>
      <c r="R189" s="446" t="s">
        <v>1006</v>
      </c>
      <c r="S189" s="446" t="s">
        <v>1006</v>
      </c>
      <c r="T189" s="631" t="s">
        <v>1006</v>
      </c>
      <c r="U189" s="631"/>
      <c r="V189" s="631" t="s">
        <v>1006</v>
      </c>
      <c r="W189" s="632"/>
    </row>
    <row r="190" spans="1:23" ht="13.5" customHeight="1">
      <c r="A190" s="688"/>
      <c r="B190" s="689"/>
      <c r="C190" s="448" t="s">
        <v>300</v>
      </c>
      <c r="D190" s="448"/>
      <c r="E190" s="686" t="s">
        <v>301</v>
      </c>
      <c r="F190" s="686"/>
      <c r="G190" s="633" t="s">
        <v>302</v>
      </c>
      <c r="H190" s="633"/>
      <c r="I190" s="447" t="s">
        <v>302</v>
      </c>
      <c r="J190" s="447" t="s">
        <v>1006</v>
      </c>
      <c r="K190" s="447" t="s">
        <v>1006</v>
      </c>
      <c r="L190" s="447" t="s">
        <v>1006</v>
      </c>
      <c r="M190" s="447" t="s">
        <v>1006</v>
      </c>
      <c r="N190" s="447" t="s">
        <v>302</v>
      </c>
      <c r="O190" s="447" t="s">
        <v>1006</v>
      </c>
      <c r="P190" s="447" t="s">
        <v>1006</v>
      </c>
      <c r="Q190" s="447" t="s">
        <v>1006</v>
      </c>
      <c r="R190" s="447" t="s">
        <v>1006</v>
      </c>
      <c r="S190" s="447" t="s">
        <v>1006</v>
      </c>
      <c r="T190" s="633" t="s">
        <v>1006</v>
      </c>
      <c r="U190" s="633"/>
      <c r="V190" s="633" t="s">
        <v>1006</v>
      </c>
      <c r="W190" s="634"/>
    </row>
    <row r="191" spans="1:23" ht="13.5" customHeight="1">
      <c r="A191" s="635"/>
      <c r="B191" s="627"/>
      <c r="C191" s="453"/>
      <c r="D191" s="453" t="s">
        <v>303</v>
      </c>
      <c r="E191" s="628" t="s">
        <v>304</v>
      </c>
      <c r="F191" s="628"/>
      <c r="G191" s="629" t="s">
        <v>302</v>
      </c>
      <c r="H191" s="629"/>
      <c r="I191" s="472" t="s">
        <v>302</v>
      </c>
      <c r="J191" s="472" t="s">
        <v>1006</v>
      </c>
      <c r="K191" s="472" t="s">
        <v>1006</v>
      </c>
      <c r="L191" s="472" t="s">
        <v>1006</v>
      </c>
      <c r="M191" s="472" t="s">
        <v>1006</v>
      </c>
      <c r="N191" s="472" t="s">
        <v>302</v>
      </c>
      <c r="O191" s="472" t="s">
        <v>1006</v>
      </c>
      <c r="P191" s="472" t="s">
        <v>1006</v>
      </c>
      <c r="Q191" s="472" t="s">
        <v>1006</v>
      </c>
      <c r="R191" s="472" t="s">
        <v>1006</v>
      </c>
      <c r="S191" s="472" t="s">
        <v>1006</v>
      </c>
      <c r="T191" s="629" t="s">
        <v>1006</v>
      </c>
      <c r="U191" s="629"/>
      <c r="V191" s="629" t="s">
        <v>1006</v>
      </c>
      <c r="W191" s="685"/>
    </row>
    <row r="192" spans="1:23" ht="24" customHeight="1">
      <c r="A192" s="635"/>
      <c r="B192" s="627"/>
      <c r="C192" s="448" t="s">
        <v>634</v>
      </c>
      <c r="D192" s="448"/>
      <c r="E192" s="686" t="s">
        <v>855</v>
      </c>
      <c r="F192" s="686"/>
      <c r="G192" s="633" t="s">
        <v>305</v>
      </c>
      <c r="H192" s="633"/>
      <c r="I192" s="447" t="s">
        <v>305</v>
      </c>
      <c r="J192" s="447" t="s">
        <v>306</v>
      </c>
      <c r="K192" s="447" t="s">
        <v>306</v>
      </c>
      <c r="L192" s="447" t="s">
        <v>1006</v>
      </c>
      <c r="M192" s="447" t="s">
        <v>1006</v>
      </c>
      <c r="N192" s="447" t="s">
        <v>307</v>
      </c>
      <c r="O192" s="447" t="s">
        <v>1006</v>
      </c>
      <c r="P192" s="447" t="s">
        <v>1006</v>
      </c>
      <c r="Q192" s="447" t="s">
        <v>1006</v>
      </c>
      <c r="R192" s="447" t="s">
        <v>1006</v>
      </c>
      <c r="S192" s="447" t="s">
        <v>1006</v>
      </c>
      <c r="T192" s="633" t="s">
        <v>1006</v>
      </c>
      <c r="U192" s="633"/>
      <c r="V192" s="633" t="s">
        <v>1006</v>
      </c>
      <c r="W192" s="634"/>
    </row>
    <row r="193" spans="1:23" ht="13.5" customHeight="1">
      <c r="A193" s="635"/>
      <c r="B193" s="627"/>
      <c r="C193" s="453"/>
      <c r="D193" s="453" t="s">
        <v>303</v>
      </c>
      <c r="E193" s="628" t="s">
        <v>304</v>
      </c>
      <c r="F193" s="628"/>
      <c r="G193" s="629" t="s">
        <v>307</v>
      </c>
      <c r="H193" s="629"/>
      <c r="I193" s="472" t="s">
        <v>307</v>
      </c>
      <c r="J193" s="472" t="s">
        <v>1006</v>
      </c>
      <c r="K193" s="472" t="s">
        <v>1006</v>
      </c>
      <c r="L193" s="472" t="s">
        <v>1006</v>
      </c>
      <c r="M193" s="472" t="s">
        <v>1006</v>
      </c>
      <c r="N193" s="472" t="s">
        <v>307</v>
      </c>
      <c r="O193" s="472" t="s">
        <v>1006</v>
      </c>
      <c r="P193" s="472" t="s">
        <v>1006</v>
      </c>
      <c r="Q193" s="472" t="s">
        <v>1006</v>
      </c>
      <c r="R193" s="472" t="s">
        <v>1006</v>
      </c>
      <c r="S193" s="472" t="s">
        <v>1006</v>
      </c>
      <c r="T193" s="629" t="s">
        <v>1006</v>
      </c>
      <c r="U193" s="629"/>
      <c r="V193" s="629" t="s">
        <v>1006</v>
      </c>
      <c r="W193" s="685"/>
    </row>
    <row r="194" spans="1:23" ht="13.5" customHeight="1">
      <c r="A194" s="635"/>
      <c r="B194" s="627"/>
      <c r="C194" s="453"/>
      <c r="D194" s="453" t="s">
        <v>1049</v>
      </c>
      <c r="E194" s="628" t="s">
        <v>532</v>
      </c>
      <c r="F194" s="628"/>
      <c r="G194" s="629" t="s">
        <v>308</v>
      </c>
      <c r="H194" s="629"/>
      <c r="I194" s="472" t="s">
        <v>308</v>
      </c>
      <c r="J194" s="472" t="s">
        <v>308</v>
      </c>
      <c r="K194" s="472" t="s">
        <v>308</v>
      </c>
      <c r="L194" s="472" t="s">
        <v>1006</v>
      </c>
      <c r="M194" s="472" t="s">
        <v>1006</v>
      </c>
      <c r="N194" s="472" t="s">
        <v>1006</v>
      </c>
      <c r="O194" s="472" t="s">
        <v>1006</v>
      </c>
      <c r="P194" s="472" t="s">
        <v>1006</v>
      </c>
      <c r="Q194" s="472" t="s">
        <v>1006</v>
      </c>
      <c r="R194" s="472" t="s">
        <v>1006</v>
      </c>
      <c r="S194" s="472" t="s">
        <v>1006</v>
      </c>
      <c r="T194" s="629" t="s">
        <v>1006</v>
      </c>
      <c r="U194" s="629"/>
      <c r="V194" s="629" t="s">
        <v>1006</v>
      </c>
      <c r="W194" s="685"/>
    </row>
    <row r="195" spans="1:23" ht="13.5" customHeight="1">
      <c r="A195" s="635"/>
      <c r="B195" s="627"/>
      <c r="C195" s="453"/>
      <c r="D195" s="453" t="s">
        <v>63</v>
      </c>
      <c r="E195" s="628" t="s">
        <v>534</v>
      </c>
      <c r="F195" s="628"/>
      <c r="G195" s="629" t="s">
        <v>309</v>
      </c>
      <c r="H195" s="629"/>
      <c r="I195" s="472" t="s">
        <v>309</v>
      </c>
      <c r="J195" s="472" t="s">
        <v>309</v>
      </c>
      <c r="K195" s="472" t="s">
        <v>309</v>
      </c>
      <c r="L195" s="472" t="s">
        <v>1006</v>
      </c>
      <c r="M195" s="472" t="s">
        <v>1006</v>
      </c>
      <c r="N195" s="472" t="s">
        <v>1006</v>
      </c>
      <c r="O195" s="472" t="s">
        <v>1006</v>
      </c>
      <c r="P195" s="472" t="s">
        <v>1006</v>
      </c>
      <c r="Q195" s="472" t="s">
        <v>1006</v>
      </c>
      <c r="R195" s="472" t="s">
        <v>1006</v>
      </c>
      <c r="S195" s="472" t="s">
        <v>1006</v>
      </c>
      <c r="T195" s="629" t="s">
        <v>1006</v>
      </c>
      <c r="U195" s="629"/>
      <c r="V195" s="629" t="s">
        <v>1006</v>
      </c>
      <c r="W195" s="685"/>
    </row>
    <row r="196" spans="1:23" ht="13.5" customHeight="1">
      <c r="A196" s="635"/>
      <c r="B196" s="627"/>
      <c r="C196" s="453"/>
      <c r="D196" s="453" t="s">
        <v>1051</v>
      </c>
      <c r="E196" s="628" t="s">
        <v>536</v>
      </c>
      <c r="F196" s="628"/>
      <c r="G196" s="629" t="s">
        <v>310</v>
      </c>
      <c r="H196" s="629"/>
      <c r="I196" s="472" t="s">
        <v>310</v>
      </c>
      <c r="J196" s="472" t="s">
        <v>310</v>
      </c>
      <c r="K196" s="472" t="s">
        <v>310</v>
      </c>
      <c r="L196" s="472" t="s">
        <v>1006</v>
      </c>
      <c r="M196" s="472" t="s">
        <v>1006</v>
      </c>
      <c r="N196" s="472" t="s">
        <v>1006</v>
      </c>
      <c r="O196" s="472" t="s">
        <v>1006</v>
      </c>
      <c r="P196" s="472" t="s">
        <v>1006</v>
      </c>
      <c r="Q196" s="472" t="s">
        <v>1006</v>
      </c>
      <c r="R196" s="472" t="s">
        <v>1006</v>
      </c>
      <c r="S196" s="472" t="s">
        <v>1006</v>
      </c>
      <c r="T196" s="629" t="s">
        <v>1006</v>
      </c>
      <c r="U196" s="629"/>
      <c r="V196" s="629" t="s">
        <v>1006</v>
      </c>
      <c r="W196" s="685"/>
    </row>
    <row r="197" spans="1:23" ht="13.5" customHeight="1">
      <c r="A197" s="635"/>
      <c r="B197" s="627"/>
      <c r="C197" s="453"/>
      <c r="D197" s="453" t="s">
        <v>1053</v>
      </c>
      <c r="E197" s="628" t="s">
        <v>538</v>
      </c>
      <c r="F197" s="628"/>
      <c r="G197" s="629" t="s">
        <v>311</v>
      </c>
      <c r="H197" s="629"/>
      <c r="I197" s="472" t="s">
        <v>311</v>
      </c>
      <c r="J197" s="472" t="s">
        <v>311</v>
      </c>
      <c r="K197" s="472" t="s">
        <v>311</v>
      </c>
      <c r="L197" s="472" t="s">
        <v>1006</v>
      </c>
      <c r="M197" s="472" t="s">
        <v>1006</v>
      </c>
      <c r="N197" s="472" t="s">
        <v>1006</v>
      </c>
      <c r="O197" s="472" t="s">
        <v>1006</v>
      </c>
      <c r="P197" s="472" t="s">
        <v>1006</v>
      </c>
      <c r="Q197" s="472" t="s">
        <v>1006</v>
      </c>
      <c r="R197" s="472" t="s">
        <v>1006</v>
      </c>
      <c r="S197" s="472" t="s">
        <v>1006</v>
      </c>
      <c r="T197" s="629" t="s">
        <v>1006</v>
      </c>
      <c r="U197" s="629"/>
      <c r="V197" s="629" t="s">
        <v>1006</v>
      </c>
      <c r="W197" s="685"/>
    </row>
    <row r="198" spans="1:23" ht="42.75" customHeight="1">
      <c r="A198" s="635"/>
      <c r="B198" s="627"/>
      <c r="C198" s="448" t="s">
        <v>635</v>
      </c>
      <c r="D198" s="448"/>
      <c r="E198" s="686" t="s">
        <v>856</v>
      </c>
      <c r="F198" s="686"/>
      <c r="G198" s="633" t="s">
        <v>78</v>
      </c>
      <c r="H198" s="633"/>
      <c r="I198" s="447" t="s">
        <v>78</v>
      </c>
      <c r="J198" s="447" t="s">
        <v>78</v>
      </c>
      <c r="K198" s="447" t="s">
        <v>78</v>
      </c>
      <c r="L198" s="447" t="s">
        <v>1006</v>
      </c>
      <c r="M198" s="447" t="s">
        <v>1006</v>
      </c>
      <c r="N198" s="447" t="s">
        <v>1006</v>
      </c>
      <c r="O198" s="447" t="s">
        <v>1006</v>
      </c>
      <c r="P198" s="447" t="s">
        <v>1006</v>
      </c>
      <c r="Q198" s="447" t="s">
        <v>1006</v>
      </c>
      <c r="R198" s="447" t="s">
        <v>1006</v>
      </c>
      <c r="S198" s="447" t="s">
        <v>1006</v>
      </c>
      <c r="T198" s="633" t="s">
        <v>1006</v>
      </c>
      <c r="U198" s="633"/>
      <c r="V198" s="633" t="s">
        <v>1006</v>
      </c>
      <c r="W198" s="634"/>
    </row>
    <row r="199" spans="1:23" ht="13.5" customHeight="1">
      <c r="A199" s="635"/>
      <c r="B199" s="627"/>
      <c r="C199" s="453"/>
      <c r="D199" s="453" t="s">
        <v>312</v>
      </c>
      <c r="E199" s="628" t="s">
        <v>720</v>
      </c>
      <c r="F199" s="628"/>
      <c r="G199" s="629" t="s">
        <v>78</v>
      </c>
      <c r="H199" s="629"/>
      <c r="I199" s="472" t="s">
        <v>78</v>
      </c>
      <c r="J199" s="472" t="s">
        <v>78</v>
      </c>
      <c r="K199" s="472" t="s">
        <v>78</v>
      </c>
      <c r="L199" s="472" t="s">
        <v>1006</v>
      </c>
      <c r="M199" s="472" t="s">
        <v>1006</v>
      </c>
      <c r="N199" s="472" t="s">
        <v>1006</v>
      </c>
      <c r="O199" s="472" t="s">
        <v>1006</v>
      </c>
      <c r="P199" s="472" t="s">
        <v>1006</v>
      </c>
      <c r="Q199" s="472" t="s">
        <v>1006</v>
      </c>
      <c r="R199" s="472" t="s">
        <v>1006</v>
      </c>
      <c r="S199" s="472" t="s">
        <v>1006</v>
      </c>
      <c r="T199" s="629" t="s">
        <v>1006</v>
      </c>
      <c r="U199" s="629"/>
      <c r="V199" s="629" t="s">
        <v>1006</v>
      </c>
      <c r="W199" s="685"/>
    </row>
    <row r="200" spans="1:23" ht="17.25" customHeight="1">
      <c r="A200" s="635"/>
      <c r="B200" s="627"/>
      <c r="C200" s="448" t="s">
        <v>636</v>
      </c>
      <c r="D200" s="448"/>
      <c r="E200" s="686" t="s">
        <v>637</v>
      </c>
      <c r="F200" s="686"/>
      <c r="G200" s="633" t="s">
        <v>313</v>
      </c>
      <c r="H200" s="633"/>
      <c r="I200" s="447" t="s">
        <v>313</v>
      </c>
      <c r="J200" s="447" t="s">
        <v>1006</v>
      </c>
      <c r="K200" s="447" t="s">
        <v>1006</v>
      </c>
      <c r="L200" s="447" t="s">
        <v>1006</v>
      </c>
      <c r="M200" s="447" t="s">
        <v>1006</v>
      </c>
      <c r="N200" s="447" t="s">
        <v>313</v>
      </c>
      <c r="O200" s="447" t="s">
        <v>1006</v>
      </c>
      <c r="P200" s="447" t="s">
        <v>1006</v>
      </c>
      <c r="Q200" s="447" t="s">
        <v>1006</v>
      </c>
      <c r="R200" s="447" t="s">
        <v>1006</v>
      </c>
      <c r="S200" s="447" t="s">
        <v>1006</v>
      </c>
      <c r="T200" s="633" t="s">
        <v>1006</v>
      </c>
      <c r="U200" s="633"/>
      <c r="V200" s="633" t="s">
        <v>1006</v>
      </c>
      <c r="W200" s="634"/>
    </row>
    <row r="201" spans="1:23" ht="13.5" customHeight="1">
      <c r="A201" s="635"/>
      <c r="B201" s="627"/>
      <c r="C201" s="453"/>
      <c r="D201" s="453" t="s">
        <v>303</v>
      </c>
      <c r="E201" s="628" t="s">
        <v>304</v>
      </c>
      <c r="F201" s="628"/>
      <c r="G201" s="629" t="s">
        <v>313</v>
      </c>
      <c r="H201" s="629"/>
      <c r="I201" s="472" t="s">
        <v>313</v>
      </c>
      <c r="J201" s="472" t="s">
        <v>1006</v>
      </c>
      <c r="K201" s="472" t="s">
        <v>1006</v>
      </c>
      <c r="L201" s="472" t="s">
        <v>1006</v>
      </c>
      <c r="M201" s="472" t="s">
        <v>1006</v>
      </c>
      <c r="N201" s="472" t="s">
        <v>313</v>
      </c>
      <c r="O201" s="472" t="s">
        <v>1006</v>
      </c>
      <c r="P201" s="472" t="s">
        <v>1006</v>
      </c>
      <c r="Q201" s="472" t="s">
        <v>1006</v>
      </c>
      <c r="R201" s="472" t="s">
        <v>1006</v>
      </c>
      <c r="S201" s="472" t="s">
        <v>1006</v>
      </c>
      <c r="T201" s="629" t="s">
        <v>1006</v>
      </c>
      <c r="U201" s="629"/>
      <c r="V201" s="629" t="s">
        <v>1006</v>
      </c>
      <c r="W201" s="685"/>
    </row>
    <row r="202" spans="1:23" ht="13.5" customHeight="1">
      <c r="A202" s="635"/>
      <c r="B202" s="627"/>
      <c r="C202" s="448" t="s">
        <v>314</v>
      </c>
      <c r="D202" s="448"/>
      <c r="E202" s="686" t="s">
        <v>315</v>
      </c>
      <c r="F202" s="686"/>
      <c r="G202" s="633" t="s">
        <v>1035</v>
      </c>
      <c r="H202" s="633"/>
      <c r="I202" s="447" t="s">
        <v>1035</v>
      </c>
      <c r="J202" s="447" t="s">
        <v>1006</v>
      </c>
      <c r="K202" s="447" t="s">
        <v>1006</v>
      </c>
      <c r="L202" s="447" t="s">
        <v>1006</v>
      </c>
      <c r="M202" s="447" t="s">
        <v>1006</v>
      </c>
      <c r="N202" s="447" t="s">
        <v>1035</v>
      </c>
      <c r="O202" s="447" t="s">
        <v>1006</v>
      </c>
      <c r="P202" s="447" t="s">
        <v>1006</v>
      </c>
      <c r="Q202" s="447" t="s">
        <v>1006</v>
      </c>
      <c r="R202" s="447" t="s">
        <v>1006</v>
      </c>
      <c r="S202" s="447" t="s">
        <v>1006</v>
      </c>
      <c r="T202" s="633" t="s">
        <v>1006</v>
      </c>
      <c r="U202" s="633"/>
      <c r="V202" s="633" t="s">
        <v>1006</v>
      </c>
      <c r="W202" s="634"/>
    </row>
    <row r="203" spans="1:23" ht="13.5" customHeight="1">
      <c r="A203" s="635"/>
      <c r="B203" s="627"/>
      <c r="C203" s="453"/>
      <c r="D203" s="453" t="s">
        <v>303</v>
      </c>
      <c r="E203" s="628" t="s">
        <v>304</v>
      </c>
      <c r="F203" s="628"/>
      <c r="G203" s="629" t="s">
        <v>1035</v>
      </c>
      <c r="H203" s="629"/>
      <c r="I203" s="472" t="s">
        <v>1035</v>
      </c>
      <c r="J203" s="472" t="s">
        <v>1006</v>
      </c>
      <c r="K203" s="472" t="s">
        <v>1006</v>
      </c>
      <c r="L203" s="472" t="s">
        <v>1006</v>
      </c>
      <c r="M203" s="472" t="s">
        <v>1006</v>
      </c>
      <c r="N203" s="472" t="s">
        <v>1035</v>
      </c>
      <c r="O203" s="472" t="s">
        <v>1006</v>
      </c>
      <c r="P203" s="472" t="s">
        <v>1006</v>
      </c>
      <c r="Q203" s="472" t="s">
        <v>1006</v>
      </c>
      <c r="R203" s="472" t="s">
        <v>1006</v>
      </c>
      <c r="S203" s="472" t="s">
        <v>1006</v>
      </c>
      <c r="T203" s="629" t="s">
        <v>1006</v>
      </c>
      <c r="U203" s="629"/>
      <c r="V203" s="629" t="s">
        <v>1006</v>
      </c>
      <c r="W203" s="685"/>
    </row>
    <row r="204" spans="1:23" ht="13.5" customHeight="1">
      <c r="A204" s="635"/>
      <c r="B204" s="627"/>
      <c r="C204" s="448" t="s">
        <v>805</v>
      </c>
      <c r="D204" s="448"/>
      <c r="E204" s="686" t="s">
        <v>858</v>
      </c>
      <c r="F204" s="686"/>
      <c r="G204" s="633" t="s">
        <v>1013</v>
      </c>
      <c r="H204" s="633"/>
      <c r="I204" s="447" t="s">
        <v>1013</v>
      </c>
      <c r="J204" s="447" t="s">
        <v>1006</v>
      </c>
      <c r="K204" s="447" t="s">
        <v>1006</v>
      </c>
      <c r="L204" s="447" t="s">
        <v>1006</v>
      </c>
      <c r="M204" s="447" t="s">
        <v>1006</v>
      </c>
      <c r="N204" s="447" t="s">
        <v>1013</v>
      </c>
      <c r="O204" s="447" t="s">
        <v>1006</v>
      </c>
      <c r="P204" s="447" t="s">
        <v>1006</v>
      </c>
      <c r="Q204" s="447" t="s">
        <v>1006</v>
      </c>
      <c r="R204" s="447" t="s">
        <v>1006</v>
      </c>
      <c r="S204" s="447" t="s">
        <v>1006</v>
      </c>
      <c r="T204" s="633" t="s">
        <v>1006</v>
      </c>
      <c r="U204" s="633"/>
      <c r="V204" s="633" t="s">
        <v>1006</v>
      </c>
      <c r="W204" s="634"/>
    </row>
    <row r="205" spans="1:23" ht="13.5" customHeight="1">
      <c r="A205" s="635"/>
      <c r="B205" s="627"/>
      <c r="C205" s="453"/>
      <c r="D205" s="453" t="s">
        <v>303</v>
      </c>
      <c r="E205" s="628" t="s">
        <v>304</v>
      </c>
      <c r="F205" s="628"/>
      <c r="G205" s="629" t="s">
        <v>1013</v>
      </c>
      <c r="H205" s="629"/>
      <c r="I205" s="472" t="s">
        <v>1013</v>
      </c>
      <c r="J205" s="472" t="s">
        <v>1006</v>
      </c>
      <c r="K205" s="472" t="s">
        <v>1006</v>
      </c>
      <c r="L205" s="472" t="s">
        <v>1006</v>
      </c>
      <c r="M205" s="472" t="s">
        <v>1006</v>
      </c>
      <c r="N205" s="472" t="s">
        <v>1013</v>
      </c>
      <c r="O205" s="472" t="s">
        <v>1006</v>
      </c>
      <c r="P205" s="472" t="s">
        <v>1006</v>
      </c>
      <c r="Q205" s="472" t="s">
        <v>1006</v>
      </c>
      <c r="R205" s="472" t="s">
        <v>1006</v>
      </c>
      <c r="S205" s="472" t="s">
        <v>1006</v>
      </c>
      <c r="T205" s="629" t="s">
        <v>1006</v>
      </c>
      <c r="U205" s="629"/>
      <c r="V205" s="629" t="s">
        <v>1006</v>
      </c>
      <c r="W205" s="685"/>
    </row>
    <row r="206" spans="1:23" ht="13.5" customHeight="1">
      <c r="A206" s="635"/>
      <c r="B206" s="627"/>
      <c r="C206" s="448" t="s">
        <v>638</v>
      </c>
      <c r="D206" s="448"/>
      <c r="E206" s="686" t="s">
        <v>859</v>
      </c>
      <c r="F206" s="686"/>
      <c r="G206" s="633" t="s">
        <v>316</v>
      </c>
      <c r="H206" s="633"/>
      <c r="I206" s="447" t="s">
        <v>316</v>
      </c>
      <c r="J206" s="447" t="s">
        <v>317</v>
      </c>
      <c r="K206" s="447" t="s">
        <v>318</v>
      </c>
      <c r="L206" s="447" t="s">
        <v>308</v>
      </c>
      <c r="M206" s="447" t="s">
        <v>1006</v>
      </c>
      <c r="N206" s="447" t="s">
        <v>1011</v>
      </c>
      <c r="O206" s="447" t="s">
        <v>1006</v>
      </c>
      <c r="P206" s="447" t="s">
        <v>1006</v>
      </c>
      <c r="Q206" s="447" t="s">
        <v>1006</v>
      </c>
      <c r="R206" s="447" t="s">
        <v>1006</v>
      </c>
      <c r="S206" s="447" t="s">
        <v>1006</v>
      </c>
      <c r="T206" s="633" t="s">
        <v>1006</v>
      </c>
      <c r="U206" s="633"/>
      <c r="V206" s="633" t="s">
        <v>1006</v>
      </c>
      <c r="W206" s="634"/>
    </row>
    <row r="207" spans="1:23" ht="13.5" customHeight="1">
      <c r="A207" s="635"/>
      <c r="B207" s="627"/>
      <c r="C207" s="453"/>
      <c r="D207" s="453" t="s">
        <v>1048</v>
      </c>
      <c r="E207" s="628" t="s">
        <v>530</v>
      </c>
      <c r="F207" s="628"/>
      <c r="G207" s="629" t="s">
        <v>1011</v>
      </c>
      <c r="H207" s="629"/>
      <c r="I207" s="472" t="s">
        <v>1011</v>
      </c>
      <c r="J207" s="472" t="s">
        <v>1006</v>
      </c>
      <c r="K207" s="472" t="s">
        <v>1006</v>
      </c>
      <c r="L207" s="472" t="s">
        <v>1006</v>
      </c>
      <c r="M207" s="472" t="s">
        <v>1006</v>
      </c>
      <c r="N207" s="472" t="s">
        <v>1011</v>
      </c>
      <c r="O207" s="472" t="s">
        <v>1006</v>
      </c>
      <c r="P207" s="472" t="s">
        <v>1006</v>
      </c>
      <c r="Q207" s="472" t="s">
        <v>1006</v>
      </c>
      <c r="R207" s="472" t="s">
        <v>1006</v>
      </c>
      <c r="S207" s="472" t="s">
        <v>1006</v>
      </c>
      <c r="T207" s="629" t="s">
        <v>1006</v>
      </c>
      <c r="U207" s="629"/>
      <c r="V207" s="629" t="s">
        <v>1006</v>
      </c>
      <c r="W207" s="685"/>
    </row>
    <row r="208" spans="1:23" ht="13.5" customHeight="1">
      <c r="A208" s="635"/>
      <c r="B208" s="627"/>
      <c r="C208" s="453"/>
      <c r="D208" s="453" t="s">
        <v>1049</v>
      </c>
      <c r="E208" s="628" t="s">
        <v>532</v>
      </c>
      <c r="F208" s="628"/>
      <c r="G208" s="629" t="s">
        <v>319</v>
      </c>
      <c r="H208" s="629"/>
      <c r="I208" s="472" t="s">
        <v>319</v>
      </c>
      <c r="J208" s="472" t="s">
        <v>319</v>
      </c>
      <c r="K208" s="472" t="s">
        <v>319</v>
      </c>
      <c r="L208" s="472" t="s">
        <v>1006</v>
      </c>
      <c r="M208" s="472" t="s">
        <v>1006</v>
      </c>
      <c r="N208" s="472" t="s">
        <v>1006</v>
      </c>
      <c r="O208" s="472" t="s">
        <v>1006</v>
      </c>
      <c r="P208" s="472" t="s">
        <v>1006</v>
      </c>
      <c r="Q208" s="472" t="s">
        <v>1006</v>
      </c>
      <c r="R208" s="472" t="s">
        <v>1006</v>
      </c>
      <c r="S208" s="472" t="s">
        <v>1006</v>
      </c>
      <c r="T208" s="629" t="s">
        <v>1006</v>
      </c>
      <c r="U208" s="629"/>
      <c r="V208" s="629" t="s">
        <v>1006</v>
      </c>
      <c r="W208" s="685"/>
    </row>
    <row r="209" spans="1:23" ht="13.5" customHeight="1">
      <c r="A209" s="635"/>
      <c r="B209" s="627"/>
      <c r="C209" s="453"/>
      <c r="D209" s="453" t="s">
        <v>63</v>
      </c>
      <c r="E209" s="628" t="s">
        <v>534</v>
      </c>
      <c r="F209" s="628"/>
      <c r="G209" s="629" t="s">
        <v>83</v>
      </c>
      <c r="H209" s="629"/>
      <c r="I209" s="472" t="s">
        <v>83</v>
      </c>
      <c r="J209" s="472" t="s">
        <v>83</v>
      </c>
      <c r="K209" s="472" t="s">
        <v>83</v>
      </c>
      <c r="L209" s="472" t="s">
        <v>1006</v>
      </c>
      <c r="M209" s="472" t="s">
        <v>1006</v>
      </c>
      <c r="N209" s="472" t="s">
        <v>1006</v>
      </c>
      <c r="O209" s="472" t="s">
        <v>1006</v>
      </c>
      <c r="P209" s="472" t="s">
        <v>1006</v>
      </c>
      <c r="Q209" s="472" t="s">
        <v>1006</v>
      </c>
      <c r="R209" s="472" t="s">
        <v>1006</v>
      </c>
      <c r="S209" s="472" t="s">
        <v>1006</v>
      </c>
      <c r="T209" s="629" t="s">
        <v>1006</v>
      </c>
      <c r="U209" s="629"/>
      <c r="V209" s="629" t="s">
        <v>1006</v>
      </c>
      <c r="W209" s="685"/>
    </row>
    <row r="210" spans="1:23" ht="13.5" customHeight="1">
      <c r="A210" s="635"/>
      <c r="B210" s="627"/>
      <c r="C210" s="453"/>
      <c r="D210" s="453" t="s">
        <v>1051</v>
      </c>
      <c r="E210" s="628" t="s">
        <v>536</v>
      </c>
      <c r="F210" s="628"/>
      <c r="G210" s="629" t="s">
        <v>320</v>
      </c>
      <c r="H210" s="629"/>
      <c r="I210" s="472" t="s">
        <v>320</v>
      </c>
      <c r="J210" s="472" t="s">
        <v>320</v>
      </c>
      <c r="K210" s="472" t="s">
        <v>320</v>
      </c>
      <c r="L210" s="472" t="s">
        <v>1006</v>
      </c>
      <c r="M210" s="472" t="s">
        <v>1006</v>
      </c>
      <c r="N210" s="472" t="s">
        <v>1006</v>
      </c>
      <c r="O210" s="472" t="s">
        <v>1006</v>
      </c>
      <c r="P210" s="472" t="s">
        <v>1006</v>
      </c>
      <c r="Q210" s="472" t="s">
        <v>1006</v>
      </c>
      <c r="R210" s="472" t="s">
        <v>1006</v>
      </c>
      <c r="S210" s="472" t="s">
        <v>1006</v>
      </c>
      <c r="T210" s="629" t="s">
        <v>1006</v>
      </c>
      <c r="U210" s="629"/>
      <c r="V210" s="629" t="s">
        <v>1006</v>
      </c>
      <c r="W210" s="685"/>
    </row>
    <row r="211" spans="1:23" ht="13.5" customHeight="1">
      <c r="A211" s="635"/>
      <c r="B211" s="627"/>
      <c r="C211" s="453"/>
      <c r="D211" s="453" t="s">
        <v>1053</v>
      </c>
      <c r="E211" s="628" t="s">
        <v>538</v>
      </c>
      <c r="F211" s="628"/>
      <c r="G211" s="629" t="s">
        <v>321</v>
      </c>
      <c r="H211" s="629"/>
      <c r="I211" s="472" t="s">
        <v>321</v>
      </c>
      <c r="J211" s="472" t="s">
        <v>321</v>
      </c>
      <c r="K211" s="472" t="s">
        <v>321</v>
      </c>
      <c r="L211" s="472" t="s">
        <v>1006</v>
      </c>
      <c r="M211" s="472" t="s">
        <v>1006</v>
      </c>
      <c r="N211" s="472" t="s">
        <v>1006</v>
      </c>
      <c r="O211" s="472" t="s">
        <v>1006</v>
      </c>
      <c r="P211" s="472" t="s">
        <v>1006</v>
      </c>
      <c r="Q211" s="472" t="s">
        <v>1006</v>
      </c>
      <c r="R211" s="472" t="s">
        <v>1006</v>
      </c>
      <c r="S211" s="472" t="s">
        <v>1006</v>
      </c>
      <c r="T211" s="629" t="s">
        <v>1006</v>
      </c>
      <c r="U211" s="629"/>
      <c r="V211" s="629" t="s">
        <v>1006</v>
      </c>
      <c r="W211" s="685"/>
    </row>
    <row r="212" spans="1:23" ht="13.5" customHeight="1">
      <c r="A212" s="635"/>
      <c r="B212" s="627"/>
      <c r="C212" s="453"/>
      <c r="D212" s="453" t="s">
        <v>31</v>
      </c>
      <c r="E212" s="628" t="s">
        <v>540</v>
      </c>
      <c r="F212" s="628"/>
      <c r="G212" s="629" t="s">
        <v>1011</v>
      </c>
      <c r="H212" s="629"/>
      <c r="I212" s="472" t="s">
        <v>1011</v>
      </c>
      <c r="J212" s="472" t="s">
        <v>1011</v>
      </c>
      <c r="K212" s="472" t="s">
        <v>1011</v>
      </c>
      <c r="L212" s="472" t="s">
        <v>1006</v>
      </c>
      <c r="M212" s="472" t="s">
        <v>1006</v>
      </c>
      <c r="N212" s="472" t="s">
        <v>1006</v>
      </c>
      <c r="O212" s="472" t="s">
        <v>1006</v>
      </c>
      <c r="P212" s="472" t="s">
        <v>1006</v>
      </c>
      <c r="Q212" s="472" t="s">
        <v>1006</v>
      </c>
      <c r="R212" s="472" t="s">
        <v>1006</v>
      </c>
      <c r="S212" s="472" t="s">
        <v>1006</v>
      </c>
      <c r="T212" s="629" t="s">
        <v>1006</v>
      </c>
      <c r="U212" s="629"/>
      <c r="V212" s="629" t="s">
        <v>1006</v>
      </c>
      <c r="W212" s="685"/>
    </row>
    <row r="213" spans="1:23" ht="13.5" customHeight="1">
      <c r="A213" s="635"/>
      <c r="B213" s="627"/>
      <c r="C213" s="453"/>
      <c r="D213" s="453" t="s">
        <v>688</v>
      </c>
      <c r="E213" s="628" t="s">
        <v>781</v>
      </c>
      <c r="F213" s="628"/>
      <c r="G213" s="629" t="s">
        <v>41</v>
      </c>
      <c r="H213" s="629"/>
      <c r="I213" s="472" t="s">
        <v>41</v>
      </c>
      <c r="J213" s="472" t="s">
        <v>41</v>
      </c>
      <c r="K213" s="472" t="s">
        <v>1006</v>
      </c>
      <c r="L213" s="472" t="s">
        <v>41</v>
      </c>
      <c r="M213" s="472" t="s">
        <v>1006</v>
      </c>
      <c r="N213" s="472" t="s">
        <v>1006</v>
      </c>
      <c r="O213" s="472" t="s">
        <v>1006</v>
      </c>
      <c r="P213" s="472" t="s">
        <v>1006</v>
      </c>
      <c r="Q213" s="472" t="s">
        <v>1006</v>
      </c>
      <c r="R213" s="472" t="s">
        <v>1006</v>
      </c>
      <c r="S213" s="472" t="s">
        <v>1006</v>
      </c>
      <c r="T213" s="629" t="s">
        <v>1006</v>
      </c>
      <c r="U213" s="629"/>
      <c r="V213" s="629" t="s">
        <v>1006</v>
      </c>
      <c r="W213" s="685"/>
    </row>
    <row r="214" spans="1:23" ht="13.5" customHeight="1">
      <c r="A214" s="635"/>
      <c r="B214" s="627"/>
      <c r="C214" s="453"/>
      <c r="D214" s="453" t="s">
        <v>1</v>
      </c>
      <c r="E214" s="628" t="s">
        <v>548</v>
      </c>
      <c r="F214" s="628"/>
      <c r="G214" s="629" t="s">
        <v>293</v>
      </c>
      <c r="H214" s="629"/>
      <c r="I214" s="472" t="s">
        <v>293</v>
      </c>
      <c r="J214" s="472" t="s">
        <v>293</v>
      </c>
      <c r="K214" s="472" t="s">
        <v>1006</v>
      </c>
      <c r="L214" s="472" t="s">
        <v>293</v>
      </c>
      <c r="M214" s="472" t="s">
        <v>1006</v>
      </c>
      <c r="N214" s="472" t="s">
        <v>1006</v>
      </c>
      <c r="O214" s="472" t="s">
        <v>1006</v>
      </c>
      <c r="P214" s="472" t="s">
        <v>1006</v>
      </c>
      <c r="Q214" s="472" t="s">
        <v>1006</v>
      </c>
      <c r="R214" s="472" t="s">
        <v>1006</v>
      </c>
      <c r="S214" s="472" t="s">
        <v>1006</v>
      </c>
      <c r="T214" s="629" t="s">
        <v>1006</v>
      </c>
      <c r="U214" s="629"/>
      <c r="V214" s="629" t="s">
        <v>1006</v>
      </c>
      <c r="W214" s="685"/>
    </row>
    <row r="215" spans="1:23" ht="13.5" customHeight="1">
      <c r="A215" s="635"/>
      <c r="B215" s="627"/>
      <c r="C215" s="453"/>
      <c r="D215" s="453" t="s">
        <v>689</v>
      </c>
      <c r="E215" s="628" t="s">
        <v>550</v>
      </c>
      <c r="F215" s="628"/>
      <c r="G215" s="629" t="s">
        <v>83</v>
      </c>
      <c r="H215" s="629"/>
      <c r="I215" s="472" t="s">
        <v>83</v>
      </c>
      <c r="J215" s="472" t="s">
        <v>83</v>
      </c>
      <c r="K215" s="472" t="s">
        <v>1006</v>
      </c>
      <c r="L215" s="472" t="s">
        <v>83</v>
      </c>
      <c r="M215" s="472" t="s">
        <v>1006</v>
      </c>
      <c r="N215" s="472" t="s">
        <v>1006</v>
      </c>
      <c r="O215" s="472" t="s">
        <v>1006</v>
      </c>
      <c r="P215" s="472" t="s">
        <v>1006</v>
      </c>
      <c r="Q215" s="472" t="s">
        <v>1006</v>
      </c>
      <c r="R215" s="472" t="s">
        <v>1006</v>
      </c>
      <c r="S215" s="472" t="s">
        <v>1006</v>
      </c>
      <c r="T215" s="629" t="s">
        <v>1006</v>
      </c>
      <c r="U215" s="629"/>
      <c r="V215" s="629" t="s">
        <v>1006</v>
      </c>
      <c r="W215" s="685"/>
    </row>
    <row r="216" spans="1:23" ht="17.25" customHeight="1">
      <c r="A216" s="635"/>
      <c r="B216" s="627"/>
      <c r="C216" s="453"/>
      <c r="D216" s="453" t="s">
        <v>79</v>
      </c>
      <c r="E216" s="628" t="s">
        <v>80</v>
      </c>
      <c r="F216" s="628"/>
      <c r="G216" s="629" t="s">
        <v>1030</v>
      </c>
      <c r="H216" s="629"/>
      <c r="I216" s="472" t="s">
        <v>1030</v>
      </c>
      <c r="J216" s="472" t="s">
        <v>1030</v>
      </c>
      <c r="K216" s="472" t="s">
        <v>1006</v>
      </c>
      <c r="L216" s="472" t="s">
        <v>1030</v>
      </c>
      <c r="M216" s="472" t="s">
        <v>1006</v>
      </c>
      <c r="N216" s="472" t="s">
        <v>1006</v>
      </c>
      <c r="O216" s="472" t="s">
        <v>1006</v>
      </c>
      <c r="P216" s="472" t="s">
        <v>1006</v>
      </c>
      <c r="Q216" s="472" t="s">
        <v>1006</v>
      </c>
      <c r="R216" s="472" t="s">
        <v>1006</v>
      </c>
      <c r="S216" s="472" t="s">
        <v>1006</v>
      </c>
      <c r="T216" s="629" t="s">
        <v>1006</v>
      </c>
      <c r="U216" s="629"/>
      <c r="V216" s="629" t="s">
        <v>1006</v>
      </c>
      <c r="W216" s="685"/>
    </row>
    <row r="217" spans="1:23" ht="13.5" customHeight="1">
      <c r="A217" s="635"/>
      <c r="B217" s="627"/>
      <c r="C217" s="453"/>
      <c r="D217" s="453" t="s">
        <v>3</v>
      </c>
      <c r="E217" s="628" t="s">
        <v>560</v>
      </c>
      <c r="F217" s="628"/>
      <c r="G217" s="629" t="s">
        <v>2</v>
      </c>
      <c r="H217" s="629"/>
      <c r="I217" s="472" t="s">
        <v>2</v>
      </c>
      <c r="J217" s="472" t="s">
        <v>2</v>
      </c>
      <c r="K217" s="472" t="s">
        <v>1006</v>
      </c>
      <c r="L217" s="472" t="s">
        <v>2</v>
      </c>
      <c r="M217" s="472" t="s">
        <v>1006</v>
      </c>
      <c r="N217" s="472" t="s">
        <v>1006</v>
      </c>
      <c r="O217" s="472" t="s">
        <v>1006</v>
      </c>
      <c r="P217" s="472" t="s">
        <v>1006</v>
      </c>
      <c r="Q217" s="472" t="s">
        <v>1006</v>
      </c>
      <c r="R217" s="472" t="s">
        <v>1006</v>
      </c>
      <c r="S217" s="472" t="s">
        <v>1006</v>
      </c>
      <c r="T217" s="629" t="s">
        <v>1006</v>
      </c>
      <c r="U217" s="629"/>
      <c r="V217" s="629" t="s">
        <v>1006</v>
      </c>
      <c r="W217" s="685"/>
    </row>
    <row r="218" spans="1:23" ht="13.5" customHeight="1">
      <c r="A218" s="635"/>
      <c r="B218" s="627"/>
      <c r="C218" s="453"/>
      <c r="D218" s="453" t="s">
        <v>42</v>
      </c>
      <c r="E218" s="628" t="s">
        <v>562</v>
      </c>
      <c r="F218" s="628"/>
      <c r="G218" s="629" t="s">
        <v>73</v>
      </c>
      <c r="H218" s="629"/>
      <c r="I218" s="472" t="s">
        <v>73</v>
      </c>
      <c r="J218" s="472" t="s">
        <v>73</v>
      </c>
      <c r="K218" s="472" t="s">
        <v>1006</v>
      </c>
      <c r="L218" s="472" t="s">
        <v>73</v>
      </c>
      <c r="M218" s="472" t="s">
        <v>1006</v>
      </c>
      <c r="N218" s="472" t="s">
        <v>1006</v>
      </c>
      <c r="O218" s="472" t="s">
        <v>1006</v>
      </c>
      <c r="P218" s="472" t="s">
        <v>1006</v>
      </c>
      <c r="Q218" s="472" t="s">
        <v>1006</v>
      </c>
      <c r="R218" s="472" t="s">
        <v>1006</v>
      </c>
      <c r="S218" s="472" t="s">
        <v>1006</v>
      </c>
      <c r="T218" s="629" t="s">
        <v>1006</v>
      </c>
      <c r="U218" s="629"/>
      <c r="V218" s="629" t="s">
        <v>1006</v>
      </c>
      <c r="W218" s="685"/>
    </row>
    <row r="219" spans="1:23" ht="17.25" customHeight="1">
      <c r="A219" s="635"/>
      <c r="B219" s="627"/>
      <c r="C219" s="453"/>
      <c r="D219" s="453" t="s">
        <v>5</v>
      </c>
      <c r="E219" s="628" t="s">
        <v>564</v>
      </c>
      <c r="F219" s="628"/>
      <c r="G219" s="629" t="s">
        <v>120</v>
      </c>
      <c r="H219" s="629"/>
      <c r="I219" s="472" t="s">
        <v>120</v>
      </c>
      <c r="J219" s="472" t="s">
        <v>120</v>
      </c>
      <c r="K219" s="472" t="s">
        <v>1006</v>
      </c>
      <c r="L219" s="472" t="s">
        <v>120</v>
      </c>
      <c r="M219" s="472" t="s">
        <v>1006</v>
      </c>
      <c r="N219" s="472" t="s">
        <v>1006</v>
      </c>
      <c r="O219" s="472" t="s">
        <v>1006</v>
      </c>
      <c r="P219" s="472" t="s">
        <v>1006</v>
      </c>
      <c r="Q219" s="472" t="s">
        <v>1006</v>
      </c>
      <c r="R219" s="472" t="s">
        <v>1006</v>
      </c>
      <c r="S219" s="472" t="s">
        <v>1006</v>
      </c>
      <c r="T219" s="629" t="s">
        <v>1006</v>
      </c>
      <c r="U219" s="629"/>
      <c r="V219" s="629" t="s">
        <v>1006</v>
      </c>
      <c r="W219" s="685"/>
    </row>
    <row r="220" spans="1:23" ht="17.25" customHeight="1">
      <c r="A220" s="635"/>
      <c r="B220" s="627"/>
      <c r="C220" s="453"/>
      <c r="D220" s="453" t="s">
        <v>89</v>
      </c>
      <c r="E220" s="628" t="s">
        <v>90</v>
      </c>
      <c r="F220" s="628"/>
      <c r="G220" s="629" t="s">
        <v>1010</v>
      </c>
      <c r="H220" s="629"/>
      <c r="I220" s="472" t="s">
        <v>1010</v>
      </c>
      <c r="J220" s="472" t="s">
        <v>1010</v>
      </c>
      <c r="K220" s="472" t="s">
        <v>1006</v>
      </c>
      <c r="L220" s="472" t="s">
        <v>1010</v>
      </c>
      <c r="M220" s="472" t="s">
        <v>1006</v>
      </c>
      <c r="N220" s="472" t="s">
        <v>1006</v>
      </c>
      <c r="O220" s="472" t="s">
        <v>1006</v>
      </c>
      <c r="P220" s="472" t="s">
        <v>1006</v>
      </c>
      <c r="Q220" s="472" t="s">
        <v>1006</v>
      </c>
      <c r="R220" s="472" t="s">
        <v>1006</v>
      </c>
      <c r="S220" s="472" t="s">
        <v>1006</v>
      </c>
      <c r="T220" s="629" t="s">
        <v>1006</v>
      </c>
      <c r="U220" s="629"/>
      <c r="V220" s="629" t="s">
        <v>1006</v>
      </c>
      <c r="W220" s="685"/>
    </row>
    <row r="221" spans="1:23" ht="17.25" customHeight="1">
      <c r="A221" s="635"/>
      <c r="B221" s="627"/>
      <c r="C221" s="453"/>
      <c r="D221" s="453" t="s">
        <v>91</v>
      </c>
      <c r="E221" s="628" t="s">
        <v>575</v>
      </c>
      <c r="F221" s="628"/>
      <c r="G221" s="629" t="s">
        <v>1011</v>
      </c>
      <c r="H221" s="629"/>
      <c r="I221" s="472" t="s">
        <v>1011</v>
      </c>
      <c r="J221" s="472" t="s">
        <v>1011</v>
      </c>
      <c r="K221" s="472" t="s">
        <v>1006</v>
      </c>
      <c r="L221" s="472" t="s">
        <v>1011</v>
      </c>
      <c r="M221" s="472" t="s">
        <v>1006</v>
      </c>
      <c r="N221" s="472" t="s">
        <v>1006</v>
      </c>
      <c r="O221" s="472" t="s">
        <v>1006</v>
      </c>
      <c r="P221" s="472" t="s">
        <v>1006</v>
      </c>
      <c r="Q221" s="472" t="s">
        <v>1006</v>
      </c>
      <c r="R221" s="472" t="s">
        <v>1006</v>
      </c>
      <c r="S221" s="472" t="s">
        <v>1006</v>
      </c>
      <c r="T221" s="629" t="s">
        <v>1006</v>
      </c>
      <c r="U221" s="629"/>
      <c r="V221" s="629" t="s">
        <v>1006</v>
      </c>
      <c r="W221" s="685"/>
    </row>
    <row r="222" spans="1:23" ht="17.25" customHeight="1">
      <c r="A222" s="635"/>
      <c r="B222" s="627"/>
      <c r="C222" s="453"/>
      <c r="D222" s="453" t="s">
        <v>694</v>
      </c>
      <c r="E222" s="628" t="s">
        <v>92</v>
      </c>
      <c r="F222" s="628"/>
      <c r="G222" s="629" t="s">
        <v>1010</v>
      </c>
      <c r="H222" s="629"/>
      <c r="I222" s="472" t="s">
        <v>1010</v>
      </c>
      <c r="J222" s="472" t="s">
        <v>1010</v>
      </c>
      <c r="K222" s="472" t="s">
        <v>1006</v>
      </c>
      <c r="L222" s="472" t="s">
        <v>1010</v>
      </c>
      <c r="M222" s="472" t="s">
        <v>1006</v>
      </c>
      <c r="N222" s="472" t="s">
        <v>1006</v>
      </c>
      <c r="O222" s="472" t="s">
        <v>1006</v>
      </c>
      <c r="P222" s="472" t="s">
        <v>1006</v>
      </c>
      <c r="Q222" s="472" t="s">
        <v>1006</v>
      </c>
      <c r="R222" s="472" t="s">
        <v>1006</v>
      </c>
      <c r="S222" s="472" t="s">
        <v>1006</v>
      </c>
      <c r="T222" s="629" t="s">
        <v>1006</v>
      </c>
      <c r="U222" s="629"/>
      <c r="V222" s="629" t="s">
        <v>1006</v>
      </c>
      <c r="W222" s="685"/>
    </row>
    <row r="223" spans="1:23" ht="13.5" customHeight="1">
      <c r="A223" s="635"/>
      <c r="B223" s="627"/>
      <c r="C223" s="448" t="s">
        <v>322</v>
      </c>
      <c r="D223" s="448"/>
      <c r="E223" s="686" t="s">
        <v>595</v>
      </c>
      <c r="F223" s="686"/>
      <c r="G223" s="633" t="s">
        <v>323</v>
      </c>
      <c r="H223" s="633"/>
      <c r="I223" s="447" t="s">
        <v>323</v>
      </c>
      <c r="J223" s="447" t="s">
        <v>324</v>
      </c>
      <c r="K223" s="447" t="s">
        <v>1006</v>
      </c>
      <c r="L223" s="447" t="s">
        <v>324</v>
      </c>
      <c r="M223" s="447" t="s">
        <v>1006</v>
      </c>
      <c r="N223" s="447" t="s">
        <v>72</v>
      </c>
      <c r="O223" s="447" t="s">
        <v>1006</v>
      </c>
      <c r="P223" s="447" t="s">
        <v>1006</v>
      </c>
      <c r="Q223" s="447" t="s">
        <v>1006</v>
      </c>
      <c r="R223" s="447" t="s">
        <v>1006</v>
      </c>
      <c r="S223" s="447" t="s">
        <v>1006</v>
      </c>
      <c r="T223" s="633" t="s">
        <v>1006</v>
      </c>
      <c r="U223" s="633"/>
      <c r="V223" s="633" t="s">
        <v>1006</v>
      </c>
      <c r="W223" s="634"/>
    </row>
    <row r="224" spans="1:23" ht="13.5" customHeight="1">
      <c r="A224" s="635"/>
      <c r="B224" s="627"/>
      <c r="C224" s="453"/>
      <c r="D224" s="453" t="s">
        <v>303</v>
      </c>
      <c r="E224" s="628" t="s">
        <v>304</v>
      </c>
      <c r="F224" s="628"/>
      <c r="G224" s="629" t="s">
        <v>72</v>
      </c>
      <c r="H224" s="629"/>
      <c r="I224" s="472" t="s">
        <v>72</v>
      </c>
      <c r="J224" s="472" t="s">
        <v>1006</v>
      </c>
      <c r="K224" s="472" t="s">
        <v>1006</v>
      </c>
      <c r="L224" s="472" t="s">
        <v>1006</v>
      </c>
      <c r="M224" s="472" t="s">
        <v>1006</v>
      </c>
      <c r="N224" s="472" t="s">
        <v>72</v>
      </c>
      <c r="O224" s="472" t="s">
        <v>1006</v>
      </c>
      <c r="P224" s="472" t="s">
        <v>1006</v>
      </c>
      <c r="Q224" s="472" t="s">
        <v>1006</v>
      </c>
      <c r="R224" s="472" t="s">
        <v>1006</v>
      </c>
      <c r="S224" s="472" t="s">
        <v>1006</v>
      </c>
      <c r="T224" s="629" t="s">
        <v>1006</v>
      </c>
      <c r="U224" s="629"/>
      <c r="V224" s="629" t="s">
        <v>1006</v>
      </c>
      <c r="W224" s="685"/>
    </row>
    <row r="225" spans="1:23" ht="13.5" customHeight="1">
      <c r="A225" s="635"/>
      <c r="B225" s="627"/>
      <c r="C225" s="453"/>
      <c r="D225" s="453" t="s">
        <v>688</v>
      </c>
      <c r="E225" s="628" t="s">
        <v>781</v>
      </c>
      <c r="F225" s="628"/>
      <c r="G225" s="629" t="s">
        <v>1010</v>
      </c>
      <c r="H225" s="629"/>
      <c r="I225" s="472" t="s">
        <v>1010</v>
      </c>
      <c r="J225" s="472" t="s">
        <v>1010</v>
      </c>
      <c r="K225" s="472" t="s">
        <v>1006</v>
      </c>
      <c r="L225" s="472" t="s">
        <v>1010</v>
      </c>
      <c r="M225" s="472" t="s">
        <v>1006</v>
      </c>
      <c r="N225" s="472" t="s">
        <v>1006</v>
      </c>
      <c r="O225" s="472" t="s">
        <v>1006</v>
      </c>
      <c r="P225" s="472" t="s">
        <v>1006</v>
      </c>
      <c r="Q225" s="472" t="s">
        <v>1006</v>
      </c>
      <c r="R225" s="472" t="s">
        <v>1006</v>
      </c>
      <c r="S225" s="472" t="s">
        <v>1006</v>
      </c>
      <c r="T225" s="629" t="s">
        <v>1006</v>
      </c>
      <c r="U225" s="629"/>
      <c r="V225" s="629" t="s">
        <v>1006</v>
      </c>
      <c r="W225" s="685"/>
    </row>
    <row r="226" spans="1:23" ht="13.5" customHeight="1">
      <c r="A226" s="635"/>
      <c r="B226" s="627"/>
      <c r="C226" s="453"/>
      <c r="D226" s="453" t="s">
        <v>689</v>
      </c>
      <c r="E226" s="628" t="s">
        <v>550</v>
      </c>
      <c r="F226" s="628"/>
      <c r="G226" s="629" t="s">
        <v>1009</v>
      </c>
      <c r="H226" s="629"/>
      <c r="I226" s="472" t="s">
        <v>1009</v>
      </c>
      <c r="J226" s="472" t="s">
        <v>1009</v>
      </c>
      <c r="K226" s="472" t="s">
        <v>1006</v>
      </c>
      <c r="L226" s="472" t="s">
        <v>1009</v>
      </c>
      <c r="M226" s="472" t="s">
        <v>1006</v>
      </c>
      <c r="N226" s="472" t="s">
        <v>1006</v>
      </c>
      <c r="O226" s="472" t="s">
        <v>1006</v>
      </c>
      <c r="P226" s="472" t="s">
        <v>1006</v>
      </c>
      <c r="Q226" s="472" t="s">
        <v>1006</v>
      </c>
      <c r="R226" s="472" t="s">
        <v>1006</v>
      </c>
      <c r="S226" s="472" t="s">
        <v>1006</v>
      </c>
      <c r="T226" s="629" t="s">
        <v>1006</v>
      </c>
      <c r="U226" s="629"/>
      <c r="V226" s="629" t="s">
        <v>1006</v>
      </c>
      <c r="W226" s="685"/>
    </row>
    <row r="227" spans="1:23" ht="13.5" customHeight="1">
      <c r="A227" s="636" t="s">
        <v>639</v>
      </c>
      <c r="B227" s="646"/>
      <c r="C227" s="445"/>
      <c r="D227" s="445"/>
      <c r="E227" s="630" t="s">
        <v>860</v>
      </c>
      <c r="F227" s="630"/>
      <c r="G227" s="631" t="s">
        <v>325</v>
      </c>
      <c r="H227" s="631"/>
      <c r="I227" s="446" t="s">
        <v>325</v>
      </c>
      <c r="J227" s="446" t="s">
        <v>325</v>
      </c>
      <c r="K227" s="446" t="s">
        <v>1006</v>
      </c>
      <c r="L227" s="446" t="s">
        <v>325</v>
      </c>
      <c r="M227" s="446" t="s">
        <v>1006</v>
      </c>
      <c r="N227" s="446" t="s">
        <v>1006</v>
      </c>
      <c r="O227" s="446" t="s">
        <v>1006</v>
      </c>
      <c r="P227" s="446" t="s">
        <v>1006</v>
      </c>
      <c r="Q227" s="446" t="s">
        <v>1006</v>
      </c>
      <c r="R227" s="446" t="s">
        <v>1006</v>
      </c>
      <c r="S227" s="446" t="s">
        <v>1006</v>
      </c>
      <c r="T227" s="631" t="s">
        <v>1006</v>
      </c>
      <c r="U227" s="631"/>
      <c r="V227" s="631" t="s">
        <v>1006</v>
      </c>
      <c r="W227" s="632"/>
    </row>
    <row r="228" spans="1:23" ht="17.25" customHeight="1">
      <c r="A228" s="688"/>
      <c r="B228" s="689"/>
      <c r="C228" s="448" t="s">
        <v>640</v>
      </c>
      <c r="D228" s="448"/>
      <c r="E228" s="686" t="s">
        <v>861</v>
      </c>
      <c r="F228" s="686"/>
      <c r="G228" s="633" t="s">
        <v>325</v>
      </c>
      <c r="H228" s="633"/>
      <c r="I228" s="447" t="s">
        <v>325</v>
      </c>
      <c r="J228" s="447" t="s">
        <v>325</v>
      </c>
      <c r="K228" s="447" t="s">
        <v>1006</v>
      </c>
      <c r="L228" s="447" t="s">
        <v>325</v>
      </c>
      <c r="M228" s="447" t="s">
        <v>1006</v>
      </c>
      <c r="N228" s="447" t="s">
        <v>1006</v>
      </c>
      <c r="O228" s="447" t="s">
        <v>1006</v>
      </c>
      <c r="P228" s="447" t="s">
        <v>1006</v>
      </c>
      <c r="Q228" s="447" t="s">
        <v>1006</v>
      </c>
      <c r="R228" s="447" t="s">
        <v>1006</v>
      </c>
      <c r="S228" s="447" t="s">
        <v>1006</v>
      </c>
      <c r="T228" s="633" t="s">
        <v>1006</v>
      </c>
      <c r="U228" s="633"/>
      <c r="V228" s="633" t="s">
        <v>1006</v>
      </c>
      <c r="W228" s="634"/>
    </row>
    <row r="229" spans="1:23" ht="13.5" customHeight="1">
      <c r="A229" s="635"/>
      <c r="B229" s="627"/>
      <c r="C229" s="453"/>
      <c r="D229" s="453" t="s">
        <v>689</v>
      </c>
      <c r="E229" s="628" t="s">
        <v>550</v>
      </c>
      <c r="F229" s="628"/>
      <c r="G229" s="629" t="s">
        <v>325</v>
      </c>
      <c r="H229" s="629"/>
      <c r="I229" s="472" t="s">
        <v>325</v>
      </c>
      <c r="J229" s="472" t="s">
        <v>325</v>
      </c>
      <c r="K229" s="472" t="s">
        <v>1006</v>
      </c>
      <c r="L229" s="472" t="s">
        <v>325</v>
      </c>
      <c r="M229" s="472" t="s">
        <v>1006</v>
      </c>
      <c r="N229" s="472" t="s">
        <v>1006</v>
      </c>
      <c r="O229" s="472" t="s">
        <v>1006</v>
      </c>
      <c r="P229" s="472" t="s">
        <v>1006</v>
      </c>
      <c r="Q229" s="472" t="s">
        <v>1006</v>
      </c>
      <c r="R229" s="472" t="s">
        <v>1006</v>
      </c>
      <c r="S229" s="472" t="s">
        <v>1006</v>
      </c>
      <c r="T229" s="629" t="s">
        <v>1006</v>
      </c>
      <c r="U229" s="629"/>
      <c r="V229" s="629" t="s">
        <v>1006</v>
      </c>
      <c r="W229" s="685"/>
    </row>
    <row r="230" spans="1:23" ht="13.5" customHeight="1">
      <c r="A230" s="636" t="s">
        <v>489</v>
      </c>
      <c r="B230" s="646"/>
      <c r="C230" s="445"/>
      <c r="D230" s="445"/>
      <c r="E230" s="630" t="s">
        <v>758</v>
      </c>
      <c r="F230" s="630"/>
      <c r="G230" s="631" t="s">
        <v>326</v>
      </c>
      <c r="H230" s="631"/>
      <c r="I230" s="446" t="s">
        <v>327</v>
      </c>
      <c r="J230" s="446" t="s">
        <v>327</v>
      </c>
      <c r="K230" s="446" t="s">
        <v>1006</v>
      </c>
      <c r="L230" s="446" t="s">
        <v>327</v>
      </c>
      <c r="M230" s="446" t="s">
        <v>1006</v>
      </c>
      <c r="N230" s="446" t="s">
        <v>1006</v>
      </c>
      <c r="O230" s="446" t="s">
        <v>1006</v>
      </c>
      <c r="P230" s="446" t="s">
        <v>1006</v>
      </c>
      <c r="Q230" s="446" t="s">
        <v>1006</v>
      </c>
      <c r="R230" s="446" t="s">
        <v>328</v>
      </c>
      <c r="S230" s="446" t="s">
        <v>328</v>
      </c>
      <c r="T230" s="631" t="s">
        <v>1006</v>
      </c>
      <c r="U230" s="631"/>
      <c r="V230" s="631" t="s">
        <v>1006</v>
      </c>
      <c r="W230" s="632"/>
    </row>
    <row r="231" spans="1:23" ht="13.5" customHeight="1">
      <c r="A231" s="688"/>
      <c r="B231" s="689"/>
      <c r="C231" s="448" t="s">
        <v>329</v>
      </c>
      <c r="D231" s="448"/>
      <c r="E231" s="686" t="s">
        <v>330</v>
      </c>
      <c r="F231" s="686"/>
      <c r="G231" s="633" t="s">
        <v>331</v>
      </c>
      <c r="H231" s="633"/>
      <c r="I231" s="447" t="s">
        <v>331</v>
      </c>
      <c r="J231" s="447" t="s">
        <v>331</v>
      </c>
      <c r="K231" s="447" t="s">
        <v>1006</v>
      </c>
      <c r="L231" s="447" t="s">
        <v>331</v>
      </c>
      <c r="M231" s="447" t="s">
        <v>1006</v>
      </c>
      <c r="N231" s="447" t="s">
        <v>1006</v>
      </c>
      <c r="O231" s="447" t="s">
        <v>1006</v>
      </c>
      <c r="P231" s="447" t="s">
        <v>1006</v>
      </c>
      <c r="Q231" s="447" t="s">
        <v>1006</v>
      </c>
      <c r="R231" s="447" t="s">
        <v>1006</v>
      </c>
      <c r="S231" s="447" t="s">
        <v>1006</v>
      </c>
      <c r="T231" s="633" t="s">
        <v>1006</v>
      </c>
      <c r="U231" s="633"/>
      <c r="V231" s="633" t="s">
        <v>1006</v>
      </c>
      <c r="W231" s="634"/>
    </row>
    <row r="232" spans="1:23" ht="13.5" customHeight="1">
      <c r="A232" s="635"/>
      <c r="B232" s="627"/>
      <c r="C232" s="453"/>
      <c r="D232" s="453" t="s">
        <v>688</v>
      </c>
      <c r="E232" s="628" t="s">
        <v>781</v>
      </c>
      <c r="F232" s="628"/>
      <c r="G232" s="629" t="s">
        <v>69</v>
      </c>
      <c r="H232" s="629"/>
      <c r="I232" s="472" t="s">
        <v>69</v>
      </c>
      <c r="J232" s="472" t="s">
        <v>69</v>
      </c>
      <c r="K232" s="472" t="s">
        <v>1006</v>
      </c>
      <c r="L232" s="472" t="s">
        <v>69</v>
      </c>
      <c r="M232" s="472" t="s">
        <v>1006</v>
      </c>
      <c r="N232" s="472" t="s">
        <v>1006</v>
      </c>
      <c r="O232" s="472" t="s">
        <v>1006</v>
      </c>
      <c r="P232" s="472" t="s">
        <v>1006</v>
      </c>
      <c r="Q232" s="472" t="s">
        <v>1006</v>
      </c>
      <c r="R232" s="472" t="s">
        <v>1006</v>
      </c>
      <c r="S232" s="472" t="s">
        <v>1006</v>
      </c>
      <c r="T232" s="629" t="s">
        <v>1006</v>
      </c>
      <c r="U232" s="629"/>
      <c r="V232" s="629" t="s">
        <v>1006</v>
      </c>
      <c r="W232" s="685"/>
    </row>
    <row r="233" spans="1:23" ht="13.5" customHeight="1">
      <c r="A233" s="635"/>
      <c r="B233" s="627"/>
      <c r="C233" s="453"/>
      <c r="D233" s="453" t="s">
        <v>689</v>
      </c>
      <c r="E233" s="628" t="s">
        <v>550</v>
      </c>
      <c r="F233" s="628"/>
      <c r="G233" s="629" t="s">
        <v>332</v>
      </c>
      <c r="H233" s="629"/>
      <c r="I233" s="472" t="s">
        <v>332</v>
      </c>
      <c r="J233" s="472" t="s">
        <v>332</v>
      </c>
      <c r="K233" s="472" t="s">
        <v>1006</v>
      </c>
      <c r="L233" s="472" t="s">
        <v>332</v>
      </c>
      <c r="M233" s="472" t="s">
        <v>1006</v>
      </c>
      <c r="N233" s="472" t="s">
        <v>1006</v>
      </c>
      <c r="O233" s="472" t="s">
        <v>1006</v>
      </c>
      <c r="P233" s="472" t="s">
        <v>1006</v>
      </c>
      <c r="Q233" s="472" t="s">
        <v>1006</v>
      </c>
      <c r="R233" s="472" t="s">
        <v>1006</v>
      </c>
      <c r="S233" s="472" t="s">
        <v>1006</v>
      </c>
      <c r="T233" s="629" t="s">
        <v>1006</v>
      </c>
      <c r="U233" s="629"/>
      <c r="V233" s="629" t="s">
        <v>1006</v>
      </c>
      <c r="W233" s="685"/>
    </row>
    <row r="234" spans="1:23" ht="13.5" customHeight="1">
      <c r="A234" s="635"/>
      <c r="B234" s="627"/>
      <c r="C234" s="448" t="s">
        <v>701</v>
      </c>
      <c r="D234" s="448"/>
      <c r="E234" s="686" t="s">
        <v>333</v>
      </c>
      <c r="F234" s="686"/>
      <c r="G234" s="633" t="s">
        <v>334</v>
      </c>
      <c r="H234" s="633"/>
      <c r="I234" s="447" t="s">
        <v>335</v>
      </c>
      <c r="J234" s="447" t="s">
        <v>335</v>
      </c>
      <c r="K234" s="447" t="s">
        <v>1006</v>
      </c>
      <c r="L234" s="447" t="s">
        <v>335</v>
      </c>
      <c r="M234" s="447" t="s">
        <v>1006</v>
      </c>
      <c r="N234" s="447" t="s">
        <v>1006</v>
      </c>
      <c r="O234" s="447" t="s">
        <v>1006</v>
      </c>
      <c r="P234" s="447" t="s">
        <v>1006</v>
      </c>
      <c r="Q234" s="447" t="s">
        <v>1006</v>
      </c>
      <c r="R234" s="447" t="s">
        <v>336</v>
      </c>
      <c r="S234" s="447" t="s">
        <v>336</v>
      </c>
      <c r="T234" s="633" t="s">
        <v>1006</v>
      </c>
      <c r="U234" s="633"/>
      <c r="V234" s="633" t="s">
        <v>1006</v>
      </c>
      <c r="W234" s="634"/>
    </row>
    <row r="235" spans="1:23" ht="13.5" customHeight="1">
      <c r="A235" s="635"/>
      <c r="B235" s="627"/>
      <c r="C235" s="453"/>
      <c r="D235" s="453" t="s">
        <v>691</v>
      </c>
      <c r="E235" s="628" t="s">
        <v>544</v>
      </c>
      <c r="F235" s="628"/>
      <c r="G235" s="629" t="s">
        <v>337</v>
      </c>
      <c r="H235" s="629"/>
      <c r="I235" s="472" t="s">
        <v>337</v>
      </c>
      <c r="J235" s="472" t="s">
        <v>337</v>
      </c>
      <c r="K235" s="472" t="s">
        <v>1006</v>
      </c>
      <c r="L235" s="472" t="s">
        <v>337</v>
      </c>
      <c r="M235" s="472" t="s">
        <v>1006</v>
      </c>
      <c r="N235" s="472" t="s">
        <v>1006</v>
      </c>
      <c r="O235" s="472" t="s">
        <v>1006</v>
      </c>
      <c r="P235" s="472" t="s">
        <v>1006</v>
      </c>
      <c r="Q235" s="472" t="s">
        <v>1006</v>
      </c>
      <c r="R235" s="472" t="s">
        <v>1006</v>
      </c>
      <c r="S235" s="472" t="s">
        <v>1006</v>
      </c>
      <c r="T235" s="629" t="s">
        <v>1006</v>
      </c>
      <c r="U235" s="629"/>
      <c r="V235" s="629" t="s">
        <v>1006</v>
      </c>
      <c r="W235" s="685"/>
    </row>
    <row r="236" spans="1:23" ht="13.5" customHeight="1">
      <c r="A236" s="635"/>
      <c r="B236" s="627"/>
      <c r="C236" s="453"/>
      <c r="D236" s="453" t="s">
        <v>689</v>
      </c>
      <c r="E236" s="628" t="s">
        <v>550</v>
      </c>
      <c r="F236" s="628"/>
      <c r="G236" s="629" t="s">
        <v>338</v>
      </c>
      <c r="H236" s="629"/>
      <c r="I236" s="472" t="s">
        <v>338</v>
      </c>
      <c r="J236" s="472" t="s">
        <v>338</v>
      </c>
      <c r="K236" s="472" t="s">
        <v>1006</v>
      </c>
      <c r="L236" s="472" t="s">
        <v>338</v>
      </c>
      <c r="M236" s="472" t="s">
        <v>1006</v>
      </c>
      <c r="N236" s="472" t="s">
        <v>1006</v>
      </c>
      <c r="O236" s="472" t="s">
        <v>1006</v>
      </c>
      <c r="P236" s="472" t="s">
        <v>1006</v>
      </c>
      <c r="Q236" s="472" t="s">
        <v>1006</v>
      </c>
      <c r="R236" s="472" t="s">
        <v>1006</v>
      </c>
      <c r="S236" s="472" t="s">
        <v>1006</v>
      </c>
      <c r="T236" s="629" t="s">
        <v>1006</v>
      </c>
      <c r="U236" s="629"/>
      <c r="V236" s="629" t="s">
        <v>1006</v>
      </c>
      <c r="W236" s="685"/>
    </row>
    <row r="237" spans="1:23" ht="17.25" customHeight="1">
      <c r="A237" s="635"/>
      <c r="B237" s="627"/>
      <c r="C237" s="453"/>
      <c r="D237" s="453" t="s">
        <v>477</v>
      </c>
      <c r="E237" s="628" t="s">
        <v>1044</v>
      </c>
      <c r="F237" s="628"/>
      <c r="G237" s="629" t="s">
        <v>336</v>
      </c>
      <c r="H237" s="629"/>
      <c r="I237" s="472" t="s">
        <v>1006</v>
      </c>
      <c r="J237" s="472" t="s">
        <v>1006</v>
      </c>
      <c r="K237" s="472" t="s">
        <v>1006</v>
      </c>
      <c r="L237" s="472" t="s">
        <v>1006</v>
      </c>
      <c r="M237" s="472" t="s">
        <v>1006</v>
      </c>
      <c r="N237" s="472" t="s">
        <v>1006</v>
      </c>
      <c r="O237" s="472" t="s">
        <v>1006</v>
      </c>
      <c r="P237" s="472" t="s">
        <v>1006</v>
      </c>
      <c r="Q237" s="472" t="s">
        <v>1006</v>
      </c>
      <c r="R237" s="472" t="s">
        <v>336</v>
      </c>
      <c r="S237" s="472" t="s">
        <v>336</v>
      </c>
      <c r="T237" s="629" t="s">
        <v>1006</v>
      </c>
      <c r="U237" s="629"/>
      <c r="V237" s="629" t="s">
        <v>1006</v>
      </c>
      <c r="W237" s="685"/>
    </row>
    <row r="238" spans="1:23" ht="13.5" customHeight="1">
      <c r="A238" s="635"/>
      <c r="B238" s="627"/>
      <c r="C238" s="448" t="s">
        <v>339</v>
      </c>
      <c r="D238" s="448"/>
      <c r="E238" s="686" t="s">
        <v>340</v>
      </c>
      <c r="F238" s="686"/>
      <c r="G238" s="633" t="s">
        <v>97</v>
      </c>
      <c r="H238" s="633"/>
      <c r="I238" s="447" t="s">
        <v>97</v>
      </c>
      <c r="J238" s="447" t="s">
        <v>97</v>
      </c>
      <c r="K238" s="447" t="s">
        <v>1006</v>
      </c>
      <c r="L238" s="447" t="s">
        <v>97</v>
      </c>
      <c r="M238" s="447" t="s">
        <v>1006</v>
      </c>
      <c r="N238" s="447" t="s">
        <v>1006</v>
      </c>
      <c r="O238" s="447" t="s">
        <v>1006</v>
      </c>
      <c r="P238" s="447" t="s">
        <v>1006</v>
      </c>
      <c r="Q238" s="447" t="s">
        <v>1006</v>
      </c>
      <c r="R238" s="447" t="s">
        <v>1006</v>
      </c>
      <c r="S238" s="447" t="s">
        <v>1006</v>
      </c>
      <c r="T238" s="633" t="s">
        <v>1006</v>
      </c>
      <c r="U238" s="633"/>
      <c r="V238" s="633" t="s">
        <v>1006</v>
      </c>
      <c r="W238" s="634"/>
    </row>
    <row r="239" spans="1:23" ht="13.5" customHeight="1">
      <c r="A239" s="635"/>
      <c r="B239" s="627"/>
      <c r="C239" s="453"/>
      <c r="D239" s="453" t="s">
        <v>688</v>
      </c>
      <c r="E239" s="628" t="s">
        <v>781</v>
      </c>
      <c r="F239" s="628"/>
      <c r="G239" s="629" t="s">
        <v>97</v>
      </c>
      <c r="H239" s="629"/>
      <c r="I239" s="472" t="s">
        <v>97</v>
      </c>
      <c r="J239" s="472" t="s">
        <v>97</v>
      </c>
      <c r="K239" s="472" t="s">
        <v>1006</v>
      </c>
      <c r="L239" s="472" t="s">
        <v>97</v>
      </c>
      <c r="M239" s="472" t="s">
        <v>1006</v>
      </c>
      <c r="N239" s="472" t="s">
        <v>1006</v>
      </c>
      <c r="O239" s="472" t="s">
        <v>1006</v>
      </c>
      <c r="P239" s="472" t="s">
        <v>1006</v>
      </c>
      <c r="Q239" s="472" t="s">
        <v>1006</v>
      </c>
      <c r="R239" s="472" t="s">
        <v>1006</v>
      </c>
      <c r="S239" s="472" t="s">
        <v>1006</v>
      </c>
      <c r="T239" s="629" t="s">
        <v>1006</v>
      </c>
      <c r="U239" s="629"/>
      <c r="V239" s="629" t="s">
        <v>1006</v>
      </c>
      <c r="W239" s="685"/>
    </row>
    <row r="240" spans="1:23" ht="13.5" customHeight="1">
      <c r="A240" s="635"/>
      <c r="B240" s="627"/>
      <c r="C240" s="448" t="s">
        <v>951</v>
      </c>
      <c r="D240" s="448"/>
      <c r="E240" s="686" t="s">
        <v>595</v>
      </c>
      <c r="F240" s="686"/>
      <c r="G240" s="633" t="s">
        <v>341</v>
      </c>
      <c r="H240" s="633"/>
      <c r="I240" s="447" t="s">
        <v>26</v>
      </c>
      <c r="J240" s="447" t="s">
        <v>26</v>
      </c>
      <c r="K240" s="447" t="s">
        <v>1006</v>
      </c>
      <c r="L240" s="447" t="s">
        <v>26</v>
      </c>
      <c r="M240" s="447" t="s">
        <v>1006</v>
      </c>
      <c r="N240" s="447" t="s">
        <v>1006</v>
      </c>
      <c r="O240" s="447" t="s">
        <v>1006</v>
      </c>
      <c r="P240" s="447" t="s">
        <v>1006</v>
      </c>
      <c r="Q240" s="447" t="s">
        <v>1006</v>
      </c>
      <c r="R240" s="447" t="s">
        <v>88</v>
      </c>
      <c r="S240" s="447" t="s">
        <v>88</v>
      </c>
      <c r="T240" s="633" t="s">
        <v>1006</v>
      </c>
      <c r="U240" s="633"/>
      <c r="V240" s="633" t="s">
        <v>1006</v>
      </c>
      <c r="W240" s="634"/>
    </row>
    <row r="241" spans="1:23" ht="13.5" customHeight="1">
      <c r="A241" s="635"/>
      <c r="B241" s="627"/>
      <c r="C241" s="453"/>
      <c r="D241" s="453" t="s">
        <v>689</v>
      </c>
      <c r="E241" s="628" t="s">
        <v>550</v>
      </c>
      <c r="F241" s="628"/>
      <c r="G241" s="629" t="s">
        <v>26</v>
      </c>
      <c r="H241" s="629"/>
      <c r="I241" s="472" t="s">
        <v>26</v>
      </c>
      <c r="J241" s="472" t="s">
        <v>26</v>
      </c>
      <c r="K241" s="472" t="s">
        <v>1006</v>
      </c>
      <c r="L241" s="472" t="s">
        <v>26</v>
      </c>
      <c r="M241" s="472" t="s">
        <v>1006</v>
      </c>
      <c r="N241" s="472" t="s">
        <v>1006</v>
      </c>
      <c r="O241" s="472" t="s">
        <v>1006</v>
      </c>
      <c r="P241" s="472" t="s">
        <v>1006</v>
      </c>
      <c r="Q241" s="472" t="s">
        <v>1006</v>
      </c>
      <c r="R241" s="472" t="s">
        <v>1006</v>
      </c>
      <c r="S241" s="472" t="s">
        <v>1006</v>
      </c>
      <c r="T241" s="629" t="s">
        <v>1006</v>
      </c>
      <c r="U241" s="629"/>
      <c r="V241" s="629" t="s">
        <v>1006</v>
      </c>
      <c r="W241" s="685"/>
    </row>
    <row r="242" spans="1:23" ht="35.25" customHeight="1">
      <c r="A242" s="635"/>
      <c r="B242" s="627"/>
      <c r="C242" s="453"/>
      <c r="D242" s="453" t="s">
        <v>952</v>
      </c>
      <c r="E242" s="628" t="s">
        <v>344</v>
      </c>
      <c r="F242" s="628"/>
      <c r="G242" s="629" t="s">
        <v>88</v>
      </c>
      <c r="H242" s="629"/>
      <c r="I242" s="472" t="s">
        <v>1006</v>
      </c>
      <c r="J242" s="472" t="s">
        <v>1006</v>
      </c>
      <c r="K242" s="472" t="s">
        <v>1006</v>
      </c>
      <c r="L242" s="472" t="s">
        <v>1006</v>
      </c>
      <c r="M242" s="472" t="s">
        <v>1006</v>
      </c>
      <c r="N242" s="472" t="s">
        <v>1006</v>
      </c>
      <c r="O242" s="472" t="s">
        <v>1006</v>
      </c>
      <c r="P242" s="472" t="s">
        <v>1006</v>
      </c>
      <c r="Q242" s="472" t="s">
        <v>1006</v>
      </c>
      <c r="R242" s="472" t="s">
        <v>88</v>
      </c>
      <c r="S242" s="472" t="s">
        <v>88</v>
      </c>
      <c r="T242" s="629" t="s">
        <v>1006</v>
      </c>
      <c r="U242" s="629"/>
      <c r="V242" s="629" t="s">
        <v>1006</v>
      </c>
      <c r="W242" s="685"/>
    </row>
    <row r="243" spans="1:23" ht="13.5" customHeight="1">
      <c r="A243" s="636" t="s">
        <v>490</v>
      </c>
      <c r="B243" s="646"/>
      <c r="C243" s="445"/>
      <c r="D243" s="445"/>
      <c r="E243" s="630" t="s">
        <v>345</v>
      </c>
      <c r="F243" s="630"/>
      <c r="G243" s="631" t="s">
        <v>346</v>
      </c>
      <c r="H243" s="631"/>
      <c r="I243" s="446" t="s">
        <v>347</v>
      </c>
      <c r="J243" s="446" t="s">
        <v>348</v>
      </c>
      <c r="K243" s="446" t="s">
        <v>349</v>
      </c>
      <c r="L243" s="446" t="s">
        <v>350</v>
      </c>
      <c r="M243" s="446" t="s">
        <v>351</v>
      </c>
      <c r="N243" s="446" t="s">
        <v>1006</v>
      </c>
      <c r="O243" s="446" t="s">
        <v>1006</v>
      </c>
      <c r="P243" s="446" t="s">
        <v>1006</v>
      </c>
      <c r="Q243" s="446" t="s">
        <v>1006</v>
      </c>
      <c r="R243" s="446" t="s">
        <v>352</v>
      </c>
      <c r="S243" s="446" t="s">
        <v>352</v>
      </c>
      <c r="T243" s="631" t="s">
        <v>1006</v>
      </c>
      <c r="U243" s="631"/>
      <c r="V243" s="631" t="s">
        <v>1006</v>
      </c>
      <c r="W243" s="632"/>
    </row>
    <row r="244" spans="1:23" ht="13.5" customHeight="1">
      <c r="A244" s="688"/>
      <c r="B244" s="689"/>
      <c r="C244" s="448" t="s">
        <v>702</v>
      </c>
      <c r="D244" s="448"/>
      <c r="E244" s="686" t="s">
        <v>353</v>
      </c>
      <c r="F244" s="686"/>
      <c r="G244" s="633" t="s">
        <v>354</v>
      </c>
      <c r="H244" s="633"/>
      <c r="I244" s="447" t="s">
        <v>354</v>
      </c>
      <c r="J244" s="447" t="s">
        <v>354</v>
      </c>
      <c r="K244" s="447" t="s">
        <v>349</v>
      </c>
      <c r="L244" s="447" t="s">
        <v>355</v>
      </c>
      <c r="M244" s="447" t="s">
        <v>1006</v>
      </c>
      <c r="N244" s="447" t="s">
        <v>1006</v>
      </c>
      <c r="O244" s="447" t="s">
        <v>1006</v>
      </c>
      <c r="P244" s="447" t="s">
        <v>1006</v>
      </c>
      <c r="Q244" s="447" t="s">
        <v>1006</v>
      </c>
      <c r="R244" s="447" t="s">
        <v>1006</v>
      </c>
      <c r="S244" s="447" t="s">
        <v>1006</v>
      </c>
      <c r="T244" s="633" t="s">
        <v>1006</v>
      </c>
      <c r="U244" s="633"/>
      <c r="V244" s="633" t="s">
        <v>1006</v>
      </c>
      <c r="W244" s="634"/>
    </row>
    <row r="245" spans="1:23" ht="13.5" customHeight="1">
      <c r="A245" s="635"/>
      <c r="B245" s="627"/>
      <c r="C245" s="453"/>
      <c r="D245" s="453" t="s">
        <v>31</v>
      </c>
      <c r="E245" s="628" t="s">
        <v>540</v>
      </c>
      <c r="F245" s="628"/>
      <c r="G245" s="629" t="s">
        <v>349</v>
      </c>
      <c r="H245" s="629"/>
      <c r="I245" s="472" t="s">
        <v>349</v>
      </c>
      <c r="J245" s="472" t="s">
        <v>349</v>
      </c>
      <c r="K245" s="472" t="s">
        <v>349</v>
      </c>
      <c r="L245" s="472" t="s">
        <v>1006</v>
      </c>
      <c r="M245" s="472" t="s">
        <v>1006</v>
      </c>
      <c r="N245" s="472" t="s">
        <v>1006</v>
      </c>
      <c r="O245" s="472" t="s">
        <v>1006</v>
      </c>
      <c r="P245" s="472" t="s">
        <v>1006</v>
      </c>
      <c r="Q245" s="472" t="s">
        <v>1006</v>
      </c>
      <c r="R245" s="472" t="s">
        <v>1006</v>
      </c>
      <c r="S245" s="472" t="s">
        <v>1006</v>
      </c>
      <c r="T245" s="629" t="s">
        <v>1006</v>
      </c>
      <c r="U245" s="629"/>
      <c r="V245" s="629" t="s">
        <v>1006</v>
      </c>
      <c r="W245" s="685"/>
    </row>
    <row r="246" spans="1:23" ht="13.5" customHeight="1">
      <c r="A246" s="635"/>
      <c r="B246" s="627"/>
      <c r="C246" s="453"/>
      <c r="D246" s="453" t="s">
        <v>688</v>
      </c>
      <c r="E246" s="628" t="s">
        <v>781</v>
      </c>
      <c r="F246" s="628"/>
      <c r="G246" s="629" t="s">
        <v>61</v>
      </c>
      <c r="H246" s="629"/>
      <c r="I246" s="472" t="s">
        <v>61</v>
      </c>
      <c r="J246" s="472" t="s">
        <v>61</v>
      </c>
      <c r="K246" s="472" t="s">
        <v>1006</v>
      </c>
      <c r="L246" s="472" t="s">
        <v>61</v>
      </c>
      <c r="M246" s="472" t="s">
        <v>1006</v>
      </c>
      <c r="N246" s="472" t="s">
        <v>1006</v>
      </c>
      <c r="O246" s="472" t="s">
        <v>1006</v>
      </c>
      <c r="P246" s="472" t="s">
        <v>1006</v>
      </c>
      <c r="Q246" s="472" t="s">
        <v>1006</v>
      </c>
      <c r="R246" s="472" t="s">
        <v>1006</v>
      </c>
      <c r="S246" s="472" t="s">
        <v>1006</v>
      </c>
      <c r="T246" s="629" t="s">
        <v>1006</v>
      </c>
      <c r="U246" s="629"/>
      <c r="V246" s="629" t="s">
        <v>1006</v>
      </c>
      <c r="W246" s="685"/>
    </row>
    <row r="247" spans="1:23" ht="13.5" customHeight="1">
      <c r="A247" s="635"/>
      <c r="B247" s="627"/>
      <c r="C247" s="453"/>
      <c r="D247" s="453" t="s">
        <v>689</v>
      </c>
      <c r="E247" s="628" t="s">
        <v>550</v>
      </c>
      <c r="F247" s="628"/>
      <c r="G247" s="629" t="s">
        <v>356</v>
      </c>
      <c r="H247" s="629"/>
      <c r="I247" s="472" t="s">
        <v>356</v>
      </c>
      <c r="J247" s="472" t="s">
        <v>356</v>
      </c>
      <c r="K247" s="472" t="s">
        <v>1006</v>
      </c>
      <c r="L247" s="472" t="s">
        <v>356</v>
      </c>
      <c r="M247" s="472" t="s">
        <v>1006</v>
      </c>
      <c r="N247" s="472" t="s">
        <v>1006</v>
      </c>
      <c r="O247" s="472" t="s">
        <v>1006</v>
      </c>
      <c r="P247" s="472" t="s">
        <v>1006</v>
      </c>
      <c r="Q247" s="472" t="s">
        <v>1006</v>
      </c>
      <c r="R247" s="472" t="s">
        <v>1006</v>
      </c>
      <c r="S247" s="472" t="s">
        <v>1006</v>
      </c>
      <c r="T247" s="629" t="s">
        <v>1006</v>
      </c>
      <c r="U247" s="629"/>
      <c r="V247" s="629" t="s">
        <v>1006</v>
      </c>
      <c r="W247" s="685"/>
    </row>
    <row r="248" spans="1:23" ht="13.5" customHeight="1">
      <c r="A248" s="635"/>
      <c r="B248" s="627"/>
      <c r="C248" s="448" t="s">
        <v>877</v>
      </c>
      <c r="D248" s="448"/>
      <c r="E248" s="686" t="s">
        <v>357</v>
      </c>
      <c r="F248" s="686"/>
      <c r="G248" s="633" t="s">
        <v>358</v>
      </c>
      <c r="H248" s="633"/>
      <c r="I248" s="447" t="s">
        <v>359</v>
      </c>
      <c r="J248" s="447" t="s">
        <v>360</v>
      </c>
      <c r="K248" s="447" t="s">
        <v>1006</v>
      </c>
      <c r="L248" s="447" t="s">
        <v>360</v>
      </c>
      <c r="M248" s="447" t="s">
        <v>88</v>
      </c>
      <c r="N248" s="447" t="s">
        <v>1006</v>
      </c>
      <c r="O248" s="447" t="s">
        <v>1006</v>
      </c>
      <c r="P248" s="447" t="s">
        <v>1006</v>
      </c>
      <c r="Q248" s="447" t="s">
        <v>1006</v>
      </c>
      <c r="R248" s="447" t="s">
        <v>352</v>
      </c>
      <c r="S248" s="447" t="s">
        <v>352</v>
      </c>
      <c r="T248" s="633" t="s">
        <v>1006</v>
      </c>
      <c r="U248" s="633"/>
      <c r="V248" s="633" t="s">
        <v>1006</v>
      </c>
      <c r="W248" s="634"/>
    </row>
    <row r="249" spans="1:23" ht="17.25" customHeight="1">
      <c r="A249" s="635"/>
      <c r="B249" s="627"/>
      <c r="C249" s="453"/>
      <c r="D249" s="453" t="s">
        <v>361</v>
      </c>
      <c r="E249" s="628" t="s">
        <v>362</v>
      </c>
      <c r="F249" s="628"/>
      <c r="G249" s="629" t="s">
        <v>88</v>
      </c>
      <c r="H249" s="629"/>
      <c r="I249" s="472" t="s">
        <v>88</v>
      </c>
      <c r="J249" s="472" t="s">
        <v>1006</v>
      </c>
      <c r="K249" s="472" t="s">
        <v>1006</v>
      </c>
      <c r="L249" s="472" t="s">
        <v>1006</v>
      </c>
      <c r="M249" s="472" t="s">
        <v>88</v>
      </c>
      <c r="N249" s="472" t="s">
        <v>1006</v>
      </c>
      <c r="O249" s="472" t="s">
        <v>1006</v>
      </c>
      <c r="P249" s="472" t="s">
        <v>1006</v>
      </c>
      <c r="Q249" s="472" t="s">
        <v>1006</v>
      </c>
      <c r="R249" s="472" t="s">
        <v>1006</v>
      </c>
      <c r="S249" s="472" t="s">
        <v>1006</v>
      </c>
      <c r="T249" s="629" t="s">
        <v>1006</v>
      </c>
      <c r="U249" s="629"/>
      <c r="V249" s="629" t="s">
        <v>1006</v>
      </c>
      <c r="W249" s="685"/>
    </row>
    <row r="250" spans="1:23" ht="13.5" customHeight="1">
      <c r="A250" s="635"/>
      <c r="B250" s="627"/>
      <c r="C250" s="453"/>
      <c r="D250" s="453" t="s">
        <v>688</v>
      </c>
      <c r="E250" s="628" t="s">
        <v>781</v>
      </c>
      <c r="F250" s="628"/>
      <c r="G250" s="629" t="s">
        <v>363</v>
      </c>
      <c r="H250" s="629"/>
      <c r="I250" s="472" t="s">
        <v>363</v>
      </c>
      <c r="J250" s="472" t="s">
        <v>363</v>
      </c>
      <c r="K250" s="472" t="s">
        <v>1006</v>
      </c>
      <c r="L250" s="472" t="s">
        <v>363</v>
      </c>
      <c r="M250" s="472" t="s">
        <v>1006</v>
      </c>
      <c r="N250" s="472" t="s">
        <v>1006</v>
      </c>
      <c r="O250" s="472" t="s">
        <v>1006</v>
      </c>
      <c r="P250" s="472" t="s">
        <v>1006</v>
      </c>
      <c r="Q250" s="472" t="s">
        <v>1006</v>
      </c>
      <c r="R250" s="472" t="s">
        <v>1006</v>
      </c>
      <c r="S250" s="472" t="s">
        <v>1006</v>
      </c>
      <c r="T250" s="629" t="s">
        <v>1006</v>
      </c>
      <c r="U250" s="629"/>
      <c r="V250" s="629" t="s">
        <v>1006</v>
      </c>
      <c r="W250" s="685"/>
    </row>
    <row r="251" spans="1:23" ht="13.5" customHeight="1">
      <c r="A251" s="635"/>
      <c r="B251" s="627"/>
      <c r="C251" s="453"/>
      <c r="D251" s="453" t="s">
        <v>692</v>
      </c>
      <c r="E251" s="628" t="s">
        <v>1014</v>
      </c>
      <c r="F251" s="628"/>
      <c r="G251" s="629" t="s">
        <v>364</v>
      </c>
      <c r="H251" s="629"/>
      <c r="I251" s="472" t="s">
        <v>364</v>
      </c>
      <c r="J251" s="472" t="s">
        <v>364</v>
      </c>
      <c r="K251" s="472" t="s">
        <v>1006</v>
      </c>
      <c r="L251" s="472" t="s">
        <v>364</v>
      </c>
      <c r="M251" s="472" t="s">
        <v>1006</v>
      </c>
      <c r="N251" s="472" t="s">
        <v>1006</v>
      </c>
      <c r="O251" s="472" t="s">
        <v>1006</v>
      </c>
      <c r="P251" s="472" t="s">
        <v>1006</v>
      </c>
      <c r="Q251" s="472" t="s">
        <v>1006</v>
      </c>
      <c r="R251" s="472" t="s">
        <v>1006</v>
      </c>
      <c r="S251" s="472" t="s">
        <v>1006</v>
      </c>
      <c r="T251" s="629" t="s">
        <v>1006</v>
      </c>
      <c r="U251" s="629"/>
      <c r="V251" s="629" t="s">
        <v>1006</v>
      </c>
      <c r="W251" s="685"/>
    </row>
    <row r="252" spans="1:23" ht="13.5" customHeight="1">
      <c r="A252" s="635"/>
      <c r="B252" s="627"/>
      <c r="C252" s="453"/>
      <c r="D252" s="453" t="s">
        <v>689</v>
      </c>
      <c r="E252" s="628" t="s">
        <v>550</v>
      </c>
      <c r="F252" s="628"/>
      <c r="G252" s="629" t="s">
        <v>365</v>
      </c>
      <c r="H252" s="629"/>
      <c r="I252" s="472" t="s">
        <v>365</v>
      </c>
      <c r="J252" s="472" t="s">
        <v>365</v>
      </c>
      <c r="K252" s="472" t="s">
        <v>1006</v>
      </c>
      <c r="L252" s="472" t="s">
        <v>365</v>
      </c>
      <c r="M252" s="472" t="s">
        <v>1006</v>
      </c>
      <c r="N252" s="472" t="s">
        <v>1006</v>
      </c>
      <c r="O252" s="472" t="s">
        <v>1006</v>
      </c>
      <c r="P252" s="472" t="s">
        <v>1006</v>
      </c>
      <c r="Q252" s="472" t="s">
        <v>1006</v>
      </c>
      <c r="R252" s="472" t="s">
        <v>1006</v>
      </c>
      <c r="S252" s="472" t="s">
        <v>1006</v>
      </c>
      <c r="T252" s="629" t="s">
        <v>1006</v>
      </c>
      <c r="U252" s="629"/>
      <c r="V252" s="629" t="s">
        <v>1006</v>
      </c>
      <c r="W252" s="685"/>
    </row>
    <row r="253" spans="1:23" ht="13.5" customHeight="1">
      <c r="A253" s="635"/>
      <c r="B253" s="627"/>
      <c r="C253" s="453"/>
      <c r="D253" s="453" t="s">
        <v>476</v>
      </c>
      <c r="E253" s="628" t="s">
        <v>1018</v>
      </c>
      <c r="F253" s="628"/>
      <c r="G253" s="629" t="s">
        <v>366</v>
      </c>
      <c r="H253" s="629"/>
      <c r="I253" s="472" t="s">
        <v>1006</v>
      </c>
      <c r="J253" s="472" t="s">
        <v>1006</v>
      </c>
      <c r="K253" s="472" t="s">
        <v>1006</v>
      </c>
      <c r="L253" s="472" t="s">
        <v>1006</v>
      </c>
      <c r="M253" s="472" t="s">
        <v>1006</v>
      </c>
      <c r="N253" s="472" t="s">
        <v>1006</v>
      </c>
      <c r="O253" s="472" t="s">
        <v>1006</v>
      </c>
      <c r="P253" s="472" t="s">
        <v>1006</v>
      </c>
      <c r="Q253" s="472" t="s">
        <v>1006</v>
      </c>
      <c r="R253" s="472" t="s">
        <v>366</v>
      </c>
      <c r="S253" s="472" t="s">
        <v>366</v>
      </c>
      <c r="T253" s="629" t="s">
        <v>1006</v>
      </c>
      <c r="U253" s="629"/>
      <c r="V253" s="629" t="s">
        <v>1006</v>
      </c>
      <c r="W253" s="685"/>
    </row>
    <row r="254" spans="1:23" ht="17.25" customHeight="1">
      <c r="A254" s="635"/>
      <c r="B254" s="627"/>
      <c r="C254" s="453"/>
      <c r="D254" s="453" t="s">
        <v>477</v>
      </c>
      <c r="E254" s="628" t="s">
        <v>1044</v>
      </c>
      <c r="F254" s="628"/>
      <c r="G254" s="629" t="s">
        <v>367</v>
      </c>
      <c r="H254" s="629"/>
      <c r="I254" s="472" t="s">
        <v>1006</v>
      </c>
      <c r="J254" s="472" t="s">
        <v>1006</v>
      </c>
      <c r="K254" s="472" t="s">
        <v>1006</v>
      </c>
      <c r="L254" s="472" t="s">
        <v>1006</v>
      </c>
      <c r="M254" s="472" t="s">
        <v>1006</v>
      </c>
      <c r="N254" s="472" t="s">
        <v>1006</v>
      </c>
      <c r="O254" s="472" t="s">
        <v>1006</v>
      </c>
      <c r="P254" s="472" t="s">
        <v>1006</v>
      </c>
      <c r="Q254" s="472" t="s">
        <v>1006</v>
      </c>
      <c r="R254" s="472" t="s">
        <v>367</v>
      </c>
      <c r="S254" s="472" t="s">
        <v>367</v>
      </c>
      <c r="T254" s="629" t="s">
        <v>1006</v>
      </c>
      <c r="U254" s="629"/>
      <c r="V254" s="629" t="s">
        <v>1006</v>
      </c>
      <c r="W254" s="685"/>
    </row>
    <row r="255" spans="1:23" ht="34.5" customHeight="1">
      <c r="A255" s="635"/>
      <c r="B255" s="627"/>
      <c r="C255" s="453"/>
      <c r="D255" s="453" t="s">
        <v>952</v>
      </c>
      <c r="E255" s="628" t="s">
        <v>344</v>
      </c>
      <c r="F255" s="628"/>
      <c r="G255" s="629" t="s">
        <v>368</v>
      </c>
      <c r="H255" s="629"/>
      <c r="I255" s="472" t="s">
        <v>1006</v>
      </c>
      <c r="J255" s="472" t="s">
        <v>1006</v>
      </c>
      <c r="K255" s="472" t="s">
        <v>1006</v>
      </c>
      <c r="L255" s="472" t="s">
        <v>1006</v>
      </c>
      <c r="M255" s="472" t="s">
        <v>1006</v>
      </c>
      <c r="N255" s="472" t="s">
        <v>1006</v>
      </c>
      <c r="O255" s="472" t="s">
        <v>1006</v>
      </c>
      <c r="P255" s="472" t="s">
        <v>1006</v>
      </c>
      <c r="Q255" s="472" t="s">
        <v>1006</v>
      </c>
      <c r="R255" s="472" t="s">
        <v>368</v>
      </c>
      <c r="S255" s="472" t="s">
        <v>368</v>
      </c>
      <c r="T255" s="629" t="s">
        <v>1006</v>
      </c>
      <c r="U255" s="629"/>
      <c r="V255" s="629" t="s">
        <v>1006</v>
      </c>
      <c r="W255" s="685"/>
    </row>
    <row r="256" spans="1:23" ht="13.5" customHeight="1">
      <c r="A256" s="635"/>
      <c r="B256" s="627"/>
      <c r="C256" s="448" t="s">
        <v>491</v>
      </c>
      <c r="D256" s="448"/>
      <c r="E256" s="686" t="s">
        <v>369</v>
      </c>
      <c r="F256" s="686"/>
      <c r="G256" s="633" t="s">
        <v>370</v>
      </c>
      <c r="H256" s="633"/>
      <c r="I256" s="447" t="s">
        <v>370</v>
      </c>
      <c r="J256" s="447" t="s">
        <v>371</v>
      </c>
      <c r="K256" s="447" t="s">
        <v>1006</v>
      </c>
      <c r="L256" s="447" t="s">
        <v>371</v>
      </c>
      <c r="M256" s="447" t="s">
        <v>372</v>
      </c>
      <c r="N256" s="447" t="s">
        <v>1006</v>
      </c>
      <c r="O256" s="447" t="s">
        <v>1006</v>
      </c>
      <c r="P256" s="447" t="s">
        <v>1006</v>
      </c>
      <c r="Q256" s="447" t="s">
        <v>1006</v>
      </c>
      <c r="R256" s="447" t="s">
        <v>1006</v>
      </c>
      <c r="S256" s="447" t="s">
        <v>1006</v>
      </c>
      <c r="T256" s="633" t="s">
        <v>1006</v>
      </c>
      <c r="U256" s="633"/>
      <c r="V256" s="633" t="s">
        <v>1006</v>
      </c>
      <c r="W256" s="634"/>
    </row>
    <row r="257" spans="1:23" ht="17.25" customHeight="1">
      <c r="A257" s="635"/>
      <c r="B257" s="627"/>
      <c r="C257" s="453"/>
      <c r="D257" s="453" t="s">
        <v>361</v>
      </c>
      <c r="E257" s="628" t="s">
        <v>362</v>
      </c>
      <c r="F257" s="628"/>
      <c r="G257" s="629" t="s">
        <v>372</v>
      </c>
      <c r="H257" s="629"/>
      <c r="I257" s="472" t="s">
        <v>372</v>
      </c>
      <c r="J257" s="472" t="s">
        <v>1006</v>
      </c>
      <c r="K257" s="472" t="s">
        <v>1006</v>
      </c>
      <c r="L257" s="472" t="s">
        <v>1006</v>
      </c>
      <c r="M257" s="472" t="s">
        <v>372</v>
      </c>
      <c r="N257" s="472" t="s">
        <v>1006</v>
      </c>
      <c r="O257" s="472" t="s">
        <v>1006</v>
      </c>
      <c r="P257" s="472" t="s">
        <v>1006</v>
      </c>
      <c r="Q257" s="472" t="s">
        <v>1006</v>
      </c>
      <c r="R257" s="472" t="s">
        <v>1006</v>
      </c>
      <c r="S257" s="472" t="s">
        <v>1006</v>
      </c>
      <c r="T257" s="629" t="s">
        <v>1006</v>
      </c>
      <c r="U257" s="629"/>
      <c r="V257" s="629" t="s">
        <v>1006</v>
      </c>
      <c r="W257" s="685"/>
    </row>
    <row r="258" spans="1:23" ht="13.5" customHeight="1">
      <c r="A258" s="635"/>
      <c r="B258" s="627"/>
      <c r="C258" s="453"/>
      <c r="D258" s="453" t="s">
        <v>692</v>
      </c>
      <c r="E258" s="628" t="s">
        <v>1014</v>
      </c>
      <c r="F258" s="628"/>
      <c r="G258" s="629" t="s">
        <v>371</v>
      </c>
      <c r="H258" s="629"/>
      <c r="I258" s="472" t="s">
        <v>371</v>
      </c>
      <c r="J258" s="472" t="s">
        <v>371</v>
      </c>
      <c r="K258" s="472" t="s">
        <v>1006</v>
      </c>
      <c r="L258" s="472" t="s">
        <v>371</v>
      </c>
      <c r="M258" s="472" t="s">
        <v>1006</v>
      </c>
      <c r="N258" s="472" t="s">
        <v>1006</v>
      </c>
      <c r="O258" s="472" t="s">
        <v>1006</v>
      </c>
      <c r="P258" s="472" t="s">
        <v>1006</v>
      </c>
      <c r="Q258" s="472" t="s">
        <v>1006</v>
      </c>
      <c r="R258" s="472" t="s">
        <v>1006</v>
      </c>
      <c r="S258" s="472" t="s">
        <v>1006</v>
      </c>
      <c r="T258" s="629" t="s">
        <v>1006</v>
      </c>
      <c r="U258" s="629"/>
      <c r="V258" s="629" t="s">
        <v>1006</v>
      </c>
      <c r="W258" s="685"/>
    </row>
    <row r="259" spans="1:23" ht="13.5" customHeight="1">
      <c r="A259" s="635"/>
      <c r="B259" s="627"/>
      <c r="C259" s="448" t="s">
        <v>373</v>
      </c>
      <c r="D259" s="448"/>
      <c r="E259" s="686" t="s">
        <v>374</v>
      </c>
      <c r="F259" s="686"/>
      <c r="G259" s="633" t="s">
        <v>23</v>
      </c>
      <c r="H259" s="633"/>
      <c r="I259" s="447" t="s">
        <v>23</v>
      </c>
      <c r="J259" s="447" t="s">
        <v>1006</v>
      </c>
      <c r="K259" s="447" t="s">
        <v>1006</v>
      </c>
      <c r="L259" s="447" t="s">
        <v>1006</v>
      </c>
      <c r="M259" s="447" t="s">
        <v>23</v>
      </c>
      <c r="N259" s="447" t="s">
        <v>1006</v>
      </c>
      <c r="O259" s="447" t="s">
        <v>1006</v>
      </c>
      <c r="P259" s="447" t="s">
        <v>1006</v>
      </c>
      <c r="Q259" s="447" t="s">
        <v>1006</v>
      </c>
      <c r="R259" s="447" t="s">
        <v>1006</v>
      </c>
      <c r="S259" s="447" t="s">
        <v>1006</v>
      </c>
      <c r="T259" s="633" t="s">
        <v>1006</v>
      </c>
      <c r="U259" s="633"/>
      <c r="V259" s="629" t="s">
        <v>1006</v>
      </c>
      <c r="W259" s="685"/>
    </row>
    <row r="260" spans="1:23" ht="42" customHeight="1">
      <c r="A260" s="635"/>
      <c r="B260" s="627"/>
      <c r="C260" s="453"/>
      <c r="D260" s="453" t="s">
        <v>375</v>
      </c>
      <c r="E260" s="628" t="s">
        <v>376</v>
      </c>
      <c r="F260" s="628"/>
      <c r="G260" s="629" t="s">
        <v>23</v>
      </c>
      <c r="H260" s="629"/>
      <c r="I260" s="472" t="s">
        <v>23</v>
      </c>
      <c r="J260" s="472" t="s">
        <v>1006</v>
      </c>
      <c r="K260" s="472" t="s">
        <v>1006</v>
      </c>
      <c r="L260" s="472" t="s">
        <v>1006</v>
      </c>
      <c r="M260" s="472" t="s">
        <v>23</v>
      </c>
      <c r="N260" s="472" t="s">
        <v>1006</v>
      </c>
      <c r="O260" s="472" t="s">
        <v>1006</v>
      </c>
      <c r="P260" s="472" t="s">
        <v>1006</v>
      </c>
      <c r="Q260" s="472" t="s">
        <v>1006</v>
      </c>
      <c r="R260" s="472" t="s">
        <v>1006</v>
      </c>
      <c r="S260" s="472" t="s">
        <v>1006</v>
      </c>
      <c r="T260" s="629" t="s">
        <v>1006</v>
      </c>
      <c r="U260" s="629"/>
      <c r="V260" s="629" t="s">
        <v>1006</v>
      </c>
      <c r="W260" s="685"/>
    </row>
    <row r="261" spans="1:23" ht="13.5" customHeight="1">
      <c r="A261" s="635"/>
      <c r="B261" s="627"/>
      <c r="C261" s="448" t="s">
        <v>377</v>
      </c>
      <c r="D261" s="448"/>
      <c r="E261" s="686" t="s">
        <v>595</v>
      </c>
      <c r="F261" s="686"/>
      <c r="G261" s="633" t="s">
        <v>1009</v>
      </c>
      <c r="H261" s="633"/>
      <c r="I261" s="447" t="s">
        <v>1009</v>
      </c>
      <c r="J261" s="447" t="s">
        <v>1009</v>
      </c>
      <c r="K261" s="447" t="s">
        <v>1006</v>
      </c>
      <c r="L261" s="447" t="s">
        <v>1009</v>
      </c>
      <c r="M261" s="447" t="s">
        <v>1006</v>
      </c>
      <c r="N261" s="447" t="s">
        <v>1006</v>
      </c>
      <c r="O261" s="447" t="s">
        <v>1006</v>
      </c>
      <c r="P261" s="447" t="s">
        <v>1006</v>
      </c>
      <c r="Q261" s="447" t="s">
        <v>1006</v>
      </c>
      <c r="R261" s="447" t="s">
        <v>1006</v>
      </c>
      <c r="S261" s="447" t="s">
        <v>1006</v>
      </c>
      <c r="T261" s="633" t="s">
        <v>1006</v>
      </c>
      <c r="U261" s="633"/>
      <c r="V261" s="633" t="s">
        <v>1006</v>
      </c>
      <c r="W261" s="634"/>
    </row>
    <row r="262" spans="1:23" ht="13.5" customHeight="1">
      <c r="A262" s="635"/>
      <c r="B262" s="627"/>
      <c r="C262" s="453"/>
      <c r="D262" s="453" t="s">
        <v>688</v>
      </c>
      <c r="E262" s="628" t="s">
        <v>781</v>
      </c>
      <c r="F262" s="628"/>
      <c r="G262" s="629" t="s">
        <v>1009</v>
      </c>
      <c r="H262" s="629"/>
      <c r="I262" s="472" t="s">
        <v>1009</v>
      </c>
      <c r="J262" s="472" t="s">
        <v>1009</v>
      </c>
      <c r="K262" s="472" t="s">
        <v>1006</v>
      </c>
      <c r="L262" s="472" t="s">
        <v>1009</v>
      </c>
      <c r="M262" s="472" t="s">
        <v>1006</v>
      </c>
      <c r="N262" s="472" t="s">
        <v>1006</v>
      </c>
      <c r="O262" s="472" t="s">
        <v>1006</v>
      </c>
      <c r="P262" s="472" t="s">
        <v>1006</v>
      </c>
      <c r="Q262" s="472" t="s">
        <v>1006</v>
      </c>
      <c r="R262" s="472" t="s">
        <v>1006</v>
      </c>
      <c r="S262" s="472" t="s">
        <v>1006</v>
      </c>
      <c r="T262" s="629" t="s">
        <v>1006</v>
      </c>
      <c r="U262" s="629"/>
      <c r="V262" s="629" t="s">
        <v>1006</v>
      </c>
      <c r="W262" s="685"/>
    </row>
    <row r="263" spans="1:23" ht="13.5" customHeight="1">
      <c r="A263" s="636" t="s">
        <v>492</v>
      </c>
      <c r="B263" s="646"/>
      <c r="C263" s="445"/>
      <c r="D263" s="445"/>
      <c r="E263" s="630" t="s">
        <v>935</v>
      </c>
      <c r="F263" s="630"/>
      <c r="G263" s="631" t="s">
        <v>378</v>
      </c>
      <c r="H263" s="631"/>
      <c r="I263" s="446" t="s">
        <v>379</v>
      </c>
      <c r="J263" s="446" t="s">
        <v>380</v>
      </c>
      <c r="K263" s="446" t="s">
        <v>1006</v>
      </c>
      <c r="L263" s="446" t="s">
        <v>380</v>
      </c>
      <c r="M263" s="446" t="s">
        <v>381</v>
      </c>
      <c r="N263" s="446" t="s">
        <v>1006</v>
      </c>
      <c r="O263" s="446" t="s">
        <v>1006</v>
      </c>
      <c r="P263" s="446" t="s">
        <v>1006</v>
      </c>
      <c r="Q263" s="446" t="s">
        <v>1006</v>
      </c>
      <c r="R263" s="446" t="s">
        <v>382</v>
      </c>
      <c r="S263" s="446" t="s">
        <v>382</v>
      </c>
      <c r="T263" s="631" t="s">
        <v>1006</v>
      </c>
      <c r="U263" s="631"/>
      <c r="V263" s="631" t="s">
        <v>1006</v>
      </c>
      <c r="W263" s="632"/>
    </row>
    <row r="264" spans="1:23" ht="13.5" customHeight="1">
      <c r="A264" s="688"/>
      <c r="B264" s="689"/>
      <c r="C264" s="448" t="s">
        <v>493</v>
      </c>
      <c r="D264" s="448"/>
      <c r="E264" s="686" t="s">
        <v>595</v>
      </c>
      <c r="F264" s="686"/>
      <c r="G264" s="633" t="s">
        <v>378</v>
      </c>
      <c r="H264" s="633"/>
      <c r="I264" s="447" t="s">
        <v>379</v>
      </c>
      <c r="J264" s="447" t="s">
        <v>380</v>
      </c>
      <c r="K264" s="447" t="s">
        <v>1006</v>
      </c>
      <c r="L264" s="447" t="s">
        <v>380</v>
      </c>
      <c r="M264" s="447" t="s">
        <v>381</v>
      </c>
      <c r="N264" s="447" t="s">
        <v>1006</v>
      </c>
      <c r="O264" s="447" t="s">
        <v>1006</v>
      </c>
      <c r="P264" s="447" t="s">
        <v>1006</v>
      </c>
      <c r="Q264" s="447" t="s">
        <v>1006</v>
      </c>
      <c r="R264" s="447" t="s">
        <v>382</v>
      </c>
      <c r="S264" s="447" t="s">
        <v>382</v>
      </c>
      <c r="T264" s="633" t="s">
        <v>1006</v>
      </c>
      <c r="U264" s="633"/>
      <c r="V264" s="633" t="s">
        <v>1006</v>
      </c>
      <c r="W264" s="634"/>
    </row>
    <row r="265" spans="1:23" ht="34.5" customHeight="1">
      <c r="A265" s="635"/>
      <c r="B265" s="627"/>
      <c r="C265" s="453"/>
      <c r="D265" s="453" t="s">
        <v>383</v>
      </c>
      <c r="E265" s="628" t="s">
        <v>389</v>
      </c>
      <c r="F265" s="628"/>
      <c r="G265" s="629" t="s">
        <v>381</v>
      </c>
      <c r="H265" s="629"/>
      <c r="I265" s="472" t="s">
        <v>381</v>
      </c>
      <c r="J265" s="472" t="s">
        <v>1006</v>
      </c>
      <c r="K265" s="472" t="s">
        <v>1006</v>
      </c>
      <c r="L265" s="472" t="s">
        <v>1006</v>
      </c>
      <c r="M265" s="472" t="s">
        <v>381</v>
      </c>
      <c r="N265" s="472" t="s">
        <v>1006</v>
      </c>
      <c r="O265" s="472" t="s">
        <v>1006</v>
      </c>
      <c r="P265" s="472" t="s">
        <v>1006</v>
      </c>
      <c r="Q265" s="472" t="s">
        <v>1006</v>
      </c>
      <c r="R265" s="472" t="s">
        <v>1006</v>
      </c>
      <c r="S265" s="472" t="s">
        <v>1006</v>
      </c>
      <c r="T265" s="629" t="s">
        <v>1006</v>
      </c>
      <c r="U265" s="629"/>
      <c r="V265" s="629" t="s">
        <v>1006</v>
      </c>
      <c r="W265" s="685"/>
    </row>
    <row r="266" spans="1:23" ht="13.5" customHeight="1">
      <c r="A266" s="635"/>
      <c r="B266" s="627"/>
      <c r="C266" s="453"/>
      <c r="D266" s="453" t="s">
        <v>688</v>
      </c>
      <c r="E266" s="628" t="s">
        <v>781</v>
      </c>
      <c r="F266" s="628"/>
      <c r="G266" s="629" t="s">
        <v>390</v>
      </c>
      <c r="H266" s="629"/>
      <c r="I266" s="472" t="s">
        <v>390</v>
      </c>
      <c r="J266" s="472" t="s">
        <v>390</v>
      </c>
      <c r="K266" s="472" t="s">
        <v>1006</v>
      </c>
      <c r="L266" s="472" t="s">
        <v>390</v>
      </c>
      <c r="M266" s="472" t="s">
        <v>1006</v>
      </c>
      <c r="N266" s="472" t="s">
        <v>1006</v>
      </c>
      <c r="O266" s="472" t="s">
        <v>1006</v>
      </c>
      <c r="P266" s="472" t="s">
        <v>1006</v>
      </c>
      <c r="Q266" s="472" t="s">
        <v>1006</v>
      </c>
      <c r="R266" s="472" t="s">
        <v>1006</v>
      </c>
      <c r="S266" s="472" t="s">
        <v>1006</v>
      </c>
      <c r="T266" s="629" t="s">
        <v>1006</v>
      </c>
      <c r="U266" s="629"/>
      <c r="V266" s="629" t="s">
        <v>1006</v>
      </c>
      <c r="W266" s="685"/>
    </row>
    <row r="267" spans="1:23" ht="13.5" customHeight="1">
      <c r="A267" s="635"/>
      <c r="B267" s="627"/>
      <c r="C267" s="453"/>
      <c r="D267" s="453" t="s">
        <v>691</v>
      </c>
      <c r="E267" s="628" t="s">
        <v>544</v>
      </c>
      <c r="F267" s="628"/>
      <c r="G267" s="629" t="s">
        <v>97</v>
      </c>
      <c r="H267" s="629"/>
      <c r="I267" s="472" t="s">
        <v>97</v>
      </c>
      <c r="J267" s="472" t="s">
        <v>97</v>
      </c>
      <c r="K267" s="472" t="s">
        <v>1006</v>
      </c>
      <c r="L267" s="472" t="s">
        <v>97</v>
      </c>
      <c r="M267" s="472" t="s">
        <v>1006</v>
      </c>
      <c r="N267" s="472" t="s">
        <v>1006</v>
      </c>
      <c r="O267" s="472" t="s">
        <v>1006</v>
      </c>
      <c r="P267" s="472" t="s">
        <v>1006</v>
      </c>
      <c r="Q267" s="472" t="s">
        <v>1006</v>
      </c>
      <c r="R267" s="472" t="s">
        <v>1006</v>
      </c>
      <c r="S267" s="472" t="s">
        <v>1006</v>
      </c>
      <c r="T267" s="629" t="s">
        <v>1006</v>
      </c>
      <c r="U267" s="629"/>
      <c r="V267" s="629" t="s">
        <v>1006</v>
      </c>
      <c r="W267" s="685"/>
    </row>
    <row r="268" spans="1:23" ht="13.5" customHeight="1">
      <c r="A268" s="635"/>
      <c r="B268" s="627"/>
      <c r="C268" s="453"/>
      <c r="D268" s="453" t="s">
        <v>692</v>
      </c>
      <c r="E268" s="628" t="s">
        <v>1014</v>
      </c>
      <c r="F268" s="628"/>
      <c r="G268" s="629" t="s">
        <v>1009</v>
      </c>
      <c r="H268" s="629"/>
      <c r="I268" s="472" t="s">
        <v>1009</v>
      </c>
      <c r="J268" s="472" t="s">
        <v>1009</v>
      </c>
      <c r="K268" s="472" t="s">
        <v>1006</v>
      </c>
      <c r="L268" s="472" t="s">
        <v>1009</v>
      </c>
      <c r="M268" s="472" t="s">
        <v>1006</v>
      </c>
      <c r="N268" s="472" t="s">
        <v>1006</v>
      </c>
      <c r="O268" s="472" t="s">
        <v>1006</v>
      </c>
      <c r="P268" s="472" t="s">
        <v>1006</v>
      </c>
      <c r="Q268" s="472" t="s">
        <v>1006</v>
      </c>
      <c r="R268" s="472" t="s">
        <v>1006</v>
      </c>
      <c r="S268" s="472" t="s">
        <v>1006</v>
      </c>
      <c r="T268" s="629" t="s">
        <v>1006</v>
      </c>
      <c r="U268" s="629"/>
      <c r="V268" s="629" t="s">
        <v>1006</v>
      </c>
      <c r="W268" s="685"/>
    </row>
    <row r="269" spans="1:23" ht="13.5" customHeight="1">
      <c r="A269" s="635"/>
      <c r="B269" s="627"/>
      <c r="C269" s="453"/>
      <c r="D269" s="453" t="s">
        <v>689</v>
      </c>
      <c r="E269" s="628" t="s">
        <v>550</v>
      </c>
      <c r="F269" s="628"/>
      <c r="G269" s="629" t="s">
        <v>97</v>
      </c>
      <c r="H269" s="629"/>
      <c r="I269" s="472" t="s">
        <v>97</v>
      </c>
      <c r="J269" s="472" t="s">
        <v>97</v>
      </c>
      <c r="K269" s="472" t="s">
        <v>1006</v>
      </c>
      <c r="L269" s="472" t="s">
        <v>97</v>
      </c>
      <c r="M269" s="472" t="s">
        <v>1006</v>
      </c>
      <c r="N269" s="472" t="s">
        <v>1006</v>
      </c>
      <c r="O269" s="472" t="s">
        <v>1006</v>
      </c>
      <c r="P269" s="472" t="s">
        <v>1006</v>
      </c>
      <c r="Q269" s="472" t="s">
        <v>1006</v>
      </c>
      <c r="R269" s="472" t="s">
        <v>1006</v>
      </c>
      <c r="S269" s="472" t="s">
        <v>1006</v>
      </c>
      <c r="T269" s="629" t="s">
        <v>1006</v>
      </c>
      <c r="U269" s="629"/>
      <c r="V269" s="629" t="s">
        <v>1006</v>
      </c>
      <c r="W269" s="685"/>
    </row>
    <row r="270" spans="1:23" ht="13.5" customHeight="1">
      <c r="A270" s="635"/>
      <c r="B270" s="627"/>
      <c r="C270" s="453"/>
      <c r="D270" s="453" t="s">
        <v>476</v>
      </c>
      <c r="E270" s="628" t="s">
        <v>1018</v>
      </c>
      <c r="F270" s="628"/>
      <c r="G270" s="629" t="s">
        <v>391</v>
      </c>
      <c r="H270" s="629"/>
      <c r="I270" s="472" t="s">
        <v>1006</v>
      </c>
      <c r="J270" s="472" t="s">
        <v>1006</v>
      </c>
      <c r="K270" s="472" t="s">
        <v>1006</v>
      </c>
      <c r="L270" s="472" t="s">
        <v>1006</v>
      </c>
      <c r="M270" s="472" t="s">
        <v>1006</v>
      </c>
      <c r="N270" s="472" t="s">
        <v>1006</v>
      </c>
      <c r="O270" s="472" t="s">
        <v>1006</v>
      </c>
      <c r="P270" s="472" t="s">
        <v>1006</v>
      </c>
      <c r="Q270" s="472" t="s">
        <v>1006</v>
      </c>
      <c r="R270" s="472" t="s">
        <v>391</v>
      </c>
      <c r="S270" s="472" t="s">
        <v>391</v>
      </c>
      <c r="T270" s="629" t="s">
        <v>1006</v>
      </c>
      <c r="U270" s="629"/>
      <c r="V270" s="629" t="s">
        <v>1006</v>
      </c>
      <c r="W270" s="685"/>
    </row>
    <row r="271" spans="1:23" ht="17.25" customHeight="1">
      <c r="A271" s="635"/>
      <c r="B271" s="627"/>
      <c r="C271" s="453"/>
      <c r="D271" s="453" t="s">
        <v>477</v>
      </c>
      <c r="E271" s="628" t="s">
        <v>1044</v>
      </c>
      <c r="F271" s="628"/>
      <c r="G271" s="629" t="s">
        <v>392</v>
      </c>
      <c r="H271" s="629"/>
      <c r="I271" s="472" t="s">
        <v>1006</v>
      </c>
      <c r="J271" s="472" t="s">
        <v>1006</v>
      </c>
      <c r="K271" s="472" t="s">
        <v>1006</v>
      </c>
      <c r="L271" s="472" t="s">
        <v>1006</v>
      </c>
      <c r="M271" s="472" t="s">
        <v>1006</v>
      </c>
      <c r="N271" s="472" t="s">
        <v>1006</v>
      </c>
      <c r="O271" s="472" t="s">
        <v>1006</v>
      </c>
      <c r="P271" s="472" t="s">
        <v>1006</v>
      </c>
      <c r="Q271" s="472" t="s">
        <v>1006</v>
      </c>
      <c r="R271" s="472" t="s">
        <v>392</v>
      </c>
      <c r="S271" s="472" t="s">
        <v>392</v>
      </c>
      <c r="T271" s="629" t="s">
        <v>1006</v>
      </c>
      <c r="U271" s="629"/>
      <c r="V271" s="629" t="s">
        <v>1006</v>
      </c>
      <c r="W271" s="685"/>
    </row>
    <row r="272" spans="1:23" ht="28.5" customHeight="1" thickBot="1">
      <c r="A272" s="693" t="s">
        <v>393</v>
      </c>
      <c r="B272" s="694"/>
      <c r="C272" s="694"/>
      <c r="D272" s="694"/>
      <c r="E272" s="694"/>
      <c r="F272" s="694"/>
      <c r="G272" s="695" t="s">
        <v>10</v>
      </c>
      <c r="H272" s="691"/>
      <c r="I272" s="473" t="s">
        <v>394</v>
      </c>
      <c r="J272" s="473" t="s">
        <v>395</v>
      </c>
      <c r="K272" s="473" t="s">
        <v>396</v>
      </c>
      <c r="L272" s="473" t="s">
        <v>397</v>
      </c>
      <c r="M272" s="473" t="s">
        <v>398</v>
      </c>
      <c r="N272" s="473" t="s">
        <v>399</v>
      </c>
      <c r="O272" s="473" t="s">
        <v>1006</v>
      </c>
      <c r="P272" s="473" t="s">
        <v>138</v>
      </c>
      <c r="Q272" s="473" t="s">
        <v>139</v>
      </c>
      <c r="R272" s="519" t="s">
        <v>9</v>
      </c>
      <c r="S272" s="519" t="s">
        <v>9</v>
      </c>
      <c r="T272" s="691" t="s">
        <v>1006</v>
      </c>
      <c r="U272" s="691"/>
      <c r="V272" s="691" t="s">
        <v>1006</v>
      </c>
      <c r="W272" s="692"/>
    </row>
    <row r="273" spans="1:23" ht="28.5" customHeight="1" thickTop="1">
      <c r="A273" s="480"/>
      <c r="B273" s="480"/>
      <c r="C273" s="480"/>
      <c r="D273" s="480"/>
      <c r="E273" s="480"/>
      <c r="F273" s="480"/>
      <c r="G273" s="481"/>
      <c r="H273" s="481"/>
      <c r="I273" s="481"/>
      <c r="J273" s="481"/>
      <c r="K273" s="481"/>
      <c r="L273" s="481"/>
      <c r="M273" s="481"/>
      <c r="N273" s="481"/>
      <c r="O273" s="481"/>
      <c r="P273" s="481"/>
      <c r="Q273" s="481"/>
      <c r="R273" s="481"/>
      <c r="S273" s="481"/>
      <c r="T273" s="481"/>
      <c r="U273" s="481"/>
      <c r="V273" s="481"/>
      <c r="W273" s="481"/>
    </row>
    <row r="274" spans="1:23" ht="12.75" customHeight="1">
      <c r="A274" s="651"/>
      <c r="B274" s="651"/>
      <c r="C274" s="651"/>
      <c r="D274" s="651"/>
      <c r="E274" s="651"/>
      <c r="F274" s="651"/>
      <c r="G274" s="651"/>
      <c r="H274" s="651"/>
      <c r="I274" s="651"/>
      <c r="J274" s="651"/>
      <c r="K274" s="651"/>
      <c r="L274" s="651"/>
      <c r="M274" s="651"/>
      <c r="N274" s="651"/>
      <c r="O274" s="651"/>
      <c r="P274" s="651"/>
      <c r="Q274" s="651"/>
      <c r="R274" s="651"/>
      <c r="S274" s="651"/>
      <c r="T274" s="651"/>
      <c r="U274" s="651"/>
      <c r="V274" s="651"/>
      <c r="W274" s="651"/>
    </row>
    <row r="275" spans="3:11" ht="12.75" customHeight="1">
      <c r="C275" s="705" t="s">
        <v>756</v>
      </c>
      <c r="D275" s="705"/>
      <c r="E275" s="705"/>
      <c r="F275" s="705"/>
      <c r="G275" s="705"/>
      <c r="H275" s="705"/>
      <c r="I275" s="705"/>
      <c r="J275" s="705"/>
      <c r="K275" s="705"/>
    </row>
    <row r="276" spans="1:22" ht="13.5" customHeight="1" thickBot="1">
      <c r="A276" s="450"/>
      <c r="B276" s="450"/>
      <c r="C276" s="450"/>
      <c r="D276" s="450"/>
      <c r="E276" s="690"/>
      <c r="F276" s="690"/>
      <c r="G276" s="690"/>
      <c r="H276" s="690"/>
      <c r="I276" s="690"/>
      <c r="J276" s="450"/>
      <c r="K276" s="450"/>
      <c r="L276" s="450"/>
      <c r="M276" s="450"/>
      <c r="N276" s="450"/>
      <c r="O276" s="450"/>
      <c r="P276" s="450"/>
      <c r="Q276" s="450"/>
      <c r="R276" s="450"/>
      <c r="S276" s="450"/>
      <c r="T276" s="451"/>
      <c r="U276" s="700"/>
      <c r="V276" s="700"/>
    </row>
    <row r="277" spans="3:11" ht="13.5" thickTop="1">
      <c r="C277" s="712" t="s">
        <v>807</v>
      </c>
      <c r="D277" s="713"/>
      <c r="E277" s="706" t="s">
        <v>970</v>
      </c>
      <c r="F277" s="706"/>
      <c r="G277" s="706"/>
      <c r="H277" s="706"/>
      <c r="I277" s="706"/>
      <c r="J277" s="706" t="s">
        <v>411</v>
      </c>
      <c r="K277" s="711"/>
    </row>
    <row r="278" spans="3:11" ht="12.75">
      <c r="C278" s="696" t="s">
        <v>406</v>
      </c>
      <c r="D278" s="697"/>
      <c r="E278" s="707" t="s">
        <v>409</v>
      </c>
      <c r="F278" s="707"/>
      <c r="G278" s="707"/>
      <c r="H278" s="707"/>
      <c r="I278" s="707"/>
      <c r="J278" s="709">
        <v>250000</v>
      </c>
      <c r="K278" s="710"/>
    </row>
    <row r="279" spans="3:11" ht="13.5" thickBot="1">
      <c r="C279" s="698" t="s">
        <v>407</v>
      </c>
      <c r="D279" s="699"/>
      <c r="E279" s="708" t="s">
        <v>410</v>
      </c>
      <c r="F279" s="708"/>
      <c r="G279" s="708"/>
      <c r="H279" s="708"/>
      <c r="I279" s="708"/>
      <c r="J279" s="709">
        <v>964331</v>
      </c>
      <c r="K279" s="710"/>
    </row>
    <row r="280" spans="5:11" ht="14.25" thickBot="1" thickTop="1">
      <c r="E280" s="701" t="s">
        <v>703</v>
      </c>
      <c r="F280" s="702"/>
      <c r="G280" s="702"/>
      <c r="H280" s="702"/>
      <c r="I280" s="702"/>
      <c r="J280" s="703">
        <f>SUM(J278:K279)</f>
        <v>1214331</v>
      </c>
      <c r="K280" s="704"/>
    </row>
    <row r="281" ht="13.5" thickTop="1"/>
  </sheetData>
  <mergeCells count="1358">
    <mergeCell ref="E280:I280"/>
    <mergeCell ref="J280:K280"/>
    <mergeCell ref="C275:K275"/>
    <mergeCell ref="E277:I277"/>
    <mergeCell ref="E278:I278"/>
    <mergeCell ref="E279:I279"/>
    <mergeCell ref="J278:K278"/>
    <mergeCell ref="J279:K279"/>
    <mergeCell ref="J277:K277"/>
    <mergeCell ref="C277:D277"/>
    <mergeCell ref="C278:D278"/>
    <mergeCell ref="C279:D279"/>
    <mergeCell ref="A274:W274"/>
    <mergeCell ref="U276:V276"/>
    <mergeCell ref="E276:F276"/>
    <mergeCell ref="A270:B270"/>
    <mergeCell ref="E270:F270"/>
    <mergeCell ref="A1:B1"/>
    <mergeCell ref="C1:E1"/>
    <mergeCell ref="F1:H1"/>
    <mergeCell ref="G270:H270"/>
    <mergeCell ref="A263:B263"/>
    <mergeCell ref="E263:F263"/>
    <mergeCell ref="G263:H263"/>
    <mergeCell ref="A260:B260"/>
    <mergeCell ref="A272:F272"/>
    <mergeCell ref="G272:H272"/>
    <mergeCell ref="A271:B271"/>
    <mergeCell ref="E271:F271"/>
    <mergeCell ref="G271:H271"/>
    <mergeCell ref="T272:U272"/>
    <mergeCell ref="V272:W272"/>
    <mergeCell ref="V270:W270"/>
    <mergeCell ref="V271:W271"/>
    <mergeCell ref="T271:U271"/>
    <mergeCell ref="T270:U270"/>
    <mergeCell ref="V268:W268"/>
    <mergeCell ref="A269:B269"/>
    <mergeCell ref="E269:F269"/>
    <mergeCell ref="G269:H269"/>
    <mergeCell ref="T269:U269"/>
    <mergeCell ref="V269:W269"/>
    <mergeCell ref="A268:B268"/>
    <mergeCell ref="E268:F268"/>
    <mergeCell ref="G268:H268"/>
    <mergeCell ref="T268:U268"/>
    <mergeCell ref="V266:W266"/>
    <mergeCell ref="A267:B267"/>
    <mergeCell ref="E267:F267"/>
    <mergeCell ref="G267:H267"/>
    <mergeCell ref="T267:U267"/>
    <mergeCell ref="V267:W267"/>
    <mergeCell ref="A266:B266"/>
    <mergeCell ref="E266:F266"/>
    <mergeCell ref="G266:H266"/>
    <mergeCell ref="T266:U266"/>
    <mergeCell ref="V264:W264"/>
    <mergeCell ref="A265:B265"/>
    <mergeCell ref="E265:F265"/>
    <mergeCell ref="G265:H265"/>
    <mergeCell ref="T265:U265"/>
    <mergeCell ref="V265:W265"/>
    <mergeCell ref="A264:B264"/>
    <mergeCell ref="E264:F264"/>
    <mergeCell ref="T263:U263"/>
    <mergeCell ref="A262:B262"/>
    <mergeCell ref="E262:F262"/>
    <mergeCell ref="G262:H262"/>
    <mergeCell ref="T262:U262"/>
    <mergeCell ref="E260:F260"/>
    <mergeCell ref="G260:H260"/>
    <mergeCell ref="T260:U260"/>
    <mergeCell ref="A261:B261"/>
    <mergeCell ref="E261:F261"/>
    <mergeCell ref="G261:H261"/>
    <mergeCell ref="T261:U261"/>
    <mergeCell ref="A258:B258"/>
    <mergeCell ref="E258:F258"/>
    <mergeCell ref="G258:H258"/>
    <mergeCell ref="T258:U258"/>
    <mergeCell ref="A259:B259"/>
    <mergeCell ref="E259:F259"/>
    <mergeCell ref="G259:H259"/>
    <mergeCell ref="T259:U259"/>
    <mergeCell ref="A257:B257"/>
    <mergeCell ref="E257:F257"/>
    <mergeCell ref="G257:H257"/>
    <mergeCell ref="T257:U257"/>
    <mergeCell ref="V257:W257"/>
    <mergeCell ref="G276:I276"/>
    <mergeCell ref="V258:W258"/>
    <mergeCell ref="V259:W259"/>
    <mergeCell ref="V260:W260"/>
    <mergeCell ref="V261:W261"/>
    <mergeCell ref="V262:W262"/>
    <mergeCell ref="V263:W263"/>
    <mergeCell ref="G264:H264"/>
    <mergeCell ref="T264:U264"/>
    <mergeCell ref="V256:W256"/>
    <mergeCell ref="A256:B256"/>
    <mergeCell ref="E256:F256"/>
    <mergeCell ref="G256:H256"/>
    <mergeCell ref="T256:U256"/>
    <mergeCell ref="V254:W254"/>
    <mergeCell ref="A255:B255"/>
    <mergeCell ref="E255:F255"/>
    <mergeCell ref="G255:H255"/>
    <mergeCell ref="T255:U255"/>
    <mergeCell ref="V255:W255"/>
    <mergeCell ref="A254:B254"/>
    <mergeCell ref="E254:F254"/>
    <mergeCell ref="G254:H254"/>
    <mergeCell ref="T254:U254"/>
    <mergeCell ref="V252:W252"/>
    <mergeCell ref="A253:B253"/>
    <mergeCell ref="E253:F253"/>
    <mergeCell ref="G253:H253"/>
    <mergeCell ref="T253:U253"/>
    <mergeCell ref="V253:W253"/>
    <mergeCell ref="A252:B252"/>
    <mergeCell ref="E252:F252"/>
    <mergeCell ref="G252:H252"/>
    <mergeCell ref="T252:U252"/>
    <mergeCell ref="V250:W250"/>
    <mergeCell ref="A251:B251"/>
    <mergeCell ref="E251:F251"/>
    <mergeCell ref="G251:H251"/>
    <mergeCell ref="T251:U251"/>
    <mergeCell ref="V251:W251"/>
    <mergeCell ref="A250:B250"/>
    <mergeCell ref="E250:F250"/>
    <mergeCell ref="G250:H250"/>
    <mergeCell ref="T250:U250"/>
    <mergeCell ref="V248:W248"/>
    <mergeCell ref="A249:B249"/>
    <mergeCell ref="E249:F249"/>
    <mergeCell ref="G249:H249"/>
    <mergeCell ref="T249:U249"/>
    <mergeCell ref="V249:W249"/>
    <mergeCell ref="A248:B248"/>
    <mergeCell ref="E248:F248"/>
    <mergeCell ref="G248:H248"/>
    <mergeCell ref="T248:U248"/>
    <mergeCell ref="V246:W246"/>
    <mergeCell ref="A247:B247"/>
    <mergeCell ref="E247:F247"/>
    <mergeCell ref="G247:H247"/>
    <mergeCell ref="T247:U247"/>
    <mergeCell ref="V247:W247"/>
    <mergeCell ref="A246:B246"/>
    <mergeCell ref="E246:F246"/>
    <mergeCell ref="G246:H246"/>
    <mergeCell ref="T246:U246"/>
    <mergeCell ref="V244:W244"/>
    <mergeCell ref="A245:B245"/>
    <mergeCell ref="E245:F245"/>
    <mergeCell ref="G245:H245"/>
    <mergeCell ref="T245:U245"/>
    <mergeCell ref="V245:W245"/>
    <mergeCell ref="A244:B244"/>
    <mergeCell ref="E244:F244"/>
    <mergeCell ref="G244:H244"/>
    <mergeCell ref="T244:U244"/>
    <mergeCell ref="V242:W242"/>
    <mergeCell ref="A243:B243"/>
    <mergeCell ref="E243:F243"/>
    <mergeCell ref="G243:H243"/>
    <mergeCell ref="T243:U243"/>
    <mergeCell ref="V243:W243"/>
    <mergeCell ref="A242:B242"/>
    <mergeCell ref="E242:F242"/>
    <mergeCell ref="G242:H242"/>
    <mergeCell ref="T242:U242"/>
    <mergeCell ref="V240:W240"/>
    <mergeCell ref="A241:B241"/>
    <mergeCell ref="E241:F241"/>
    <mergeCell ref="G241:H241"/>
    <mergeCell ref="T241:U241"/>
    <mergeCell ref="V241:W241"/>
    <mergeCell ref="A240:B240"/>
    <mergeCell ref="E240:F240"/>
    <mergeCell ref="G240:H240"/>
    <mergeCell ref="T240:U240"/>
    <mergeCell ref="V238:W238"/>
    <mergeCell ref="A239:B239"/>
    <mergeCell ref="E239:F239"/>
    <mergeCell ref="G239:H239"/>
    <mergeCell ref="T239:U239"/>
    <mergeCell ref="V239:W239"/>
    <mergeCell ref="A238:B238"/>
    <mergeCell ref="E238:F238"/>
    <mergeCell ref="G238:H238"/>
    <mergeCell ref="T238:U238"/>
    <mergeCell ref="V236:W236"/>
    <mergeCell ref="A237:B237"/>
    <mergeCell ref="E237:F237"/>
    <mergeCell ref="G237:H237"/>
    <mergeCell ref="T237:U237"/>
    <mergeCell ref="V237:W237"/>
    <mergeCell ref="A236:B236"/>
    <mergeCell ref="E236:F236"/>
    <mergeCell ref="G236:H236"/>
    <mergeCell ref="T236:U236"/>
    <mergeCell ref="V234:W234"/>
    <mergeCell ref="A235:B235"/>
    <mergeCell ref="E235:F235"/>
    <mergeCell ref="G235:H235"/>
    <mergeCell ref="T235:U235"/>
    <mergeCell ref="V235:W235"/>
    <mergeCell ref="A234:B234"/>
    <mergeCell ref="E234:F234"/>
    <mergeCell ref="G234:H234"/>
    <mergeCell ref="T234:U234"/>
    <mergeCell ref="V232:W232"/>
    <mergeCell ref="A233:B233"/>
    <mergeCell ref="E233:F233"/>
    <mergeCell ref="G233:H233"/>
    <mergeCell ref="T233:U233"/>
    <mergeCell ref="V233:W233"/>
    <mergeCell ref="A232:B232"/>
    <mergeCell ref="E232:F232"/>
    <mergeCell ref="G232:H232"/>
    <mergeCell ref="T232:U232"/>
    <mergeCell ref="V231:W231"/>
    <mergeCell ref="V230:W230"/>
    <mergeCell ref="A230:B230"/>
    <mergeCell ref="E230:F230"/>
    <mergeCell ref="G230:H230"/>
    <mergeCell ref="T230:U230"/>
    <mergeCell ref="A231:B231"/>
    <mergeCell ref="E231:F231"/>
    <mergeCell ref="G231:H231"/>
    <mergeCell ref="T231:U231"/>
    <mergeCell ref="V228:W228"/>
    <mergeCell ref="A229:B229"/>
    <mergeCell ref="E229:F229"/>
    <mergeCell ref="G229:H229"/>
    <mergeCell ref="T229:U229"/>
    <mergeCell ref="V229:W229"/>
    <mergeCell ref="A228:B228"/>
    <mergeCell ref="E228:F228"/>
    <mergeCell ref="G228:H228"/>
    <mergeCell ref="T228:U228"/>
    <mergeCell ref="V226:W226"/>
    <mergeCell ref="A227:B227"/>
    <mergeCell ref="E227:F227"/>
    <mergeCell ref="G227:H227"/>
    <mergeCell ref="T227:U227"/>
    <mergeCell ref="V227:W227"/>
    <mergeCell ref="A226:B226"/>
    <mergeCell ref="E226:F226"/>
    <mergeCell ref="G226:H226"/>
    <mergeCell ref="T226:U226"/>
    <mergeCell ref="V224:W224"/>
    <mergeCell ref="A225:B225"/>
    <mergeCell ref="E225:F225"/>
    <mergeCell ref="G225:H225"/>
    <mergeCell ref="T225:U225"/>
    <mergeCell ref="V225:W225"/>
    <mergeCell ref="A224:B224"/>
    <mergeCell ref="E224:F224"/>
    <mergeCell ref="G224:H224"/>
    <mergeCell ref="T224:U224"/>
    <mergeCell ref="V222:W222"/>
    <mergeCell ref="A223:B223"/>
    <mergeCell ref="E223:F223"/>
    <mergeCell ref="G223:H223"/>
    <mergeCell ref="T223:U223"/>
    <mergeCell ref="V223:W223"/>
    <mergeCell ref="A222:B222"/>
    <mergeCell ref="E222:F222"/>
    <mergeCell ref="G222:H222"/>
    <mergeCell ref="T222:U222"/>
    <mergeCell ref="V220:W220"/>
    <mergeCell ref="A221:B221"/>
    <mergeCell ref="E221:F221"/>
    <mergeCell ref="G221:H221"/>
    <mergeCell ref="T221:U221"/>
    <mergeCell ref="V221:W221"/>
    <mergeCell ref="A220:B220"/>
    <mergeCell ref="E220:F220"/>
    <mergeCell ref="G220:H220"/>
    <mergeCell ref="T220:U220"/>
    <mergeCell ref="V218:W218"/>
    <mergeCell ref="A219:B219"/>
    <mergeCell ref="E219:F219"/>
    <mergeCell ref="G219:H219"/>
    <mergeCell ref="T219:U219"/>
    <mergeCell ref="V219:W219"/>
    <mergeCell ref="A218:B218"/>
    <mergeCell ref="E218:F218"/>
    <mergeCell ref="G218:H218"/>
    <mergeCell ref="T218:U218"/>
    <mergeCell ref="V216:W216"/>
    <mergeCell ref="A217:B217"/>
    <mergeCell ref="E217:F217"/>
    <mergeCell ref="G217:H217"/>
    <mergeCell ref="T217:U217"/>
    <mergeCell ref="V217:W217"/>
    <mergeCell ref="A216:B216"/>
    <mergeCell ref="E216:F216"/>
    <mergeCell ref="G216:H216"/>
    <mergeCell ref="T216:U216"/>
    <mergeCell ref="V214:W214"/>
    <mergeCell ref="A215:B215"/>
    <mergeCell ref="E215:F215"/>
    <mergeCell ref="G215:H215"/>
    <mergeCell ref="T215:U215"/>
    <mergeCell ref="V215:W215"/>
    <mergeCell ref="A214:B214"/>
    <mergeCell ref="E214:F214"/>
    <mergeCell ref="G214:H214"/>
    <mergeCell ref="T214:U214"/>
    <mergeCell ref="V212:W212"/>
    <mergeCell ref="A213:B213"/>
    <mergeCell ref="E213:F213"/>
    <mergeCell ref="G213:H213"/>
    <mergeCell ref="T213:U213"/>
    <mergeCell ref="V213:W213"/>
    <mergeCell ref="A212:B212"/>
    <mergeCell ref="E212:F212"/>
    <mergeCell ref="G212:H212"/>
    <mergeCell ref="T212:U212"/>
    <mergeCell ref="V210:W210"/>
    <mergeCell ref="A211:B211"/>
    <mergeCell ref="E211:F211"/>
    <mergeCell ref="G211:H211"/>
    <mergeCell ref="T211:U211"/>
    <mergeCell ref="V211:W211"/>
    <mergeCell ref="A210:B210"/>
    <mergeCell ref="E210:F210"/>
    <mergeCell ref="G210:H210"/>
    <mergeCell ref="T210:U210"/>
    <mergeCell ref="V208:W208"/>
    <mergeCell ref="A209:B209"/>
    <mergeCell ref="E209:F209"/>
    <mergeCell ref="G209:H209"/>
    <mergeCell ref="T209:U209"/>
    <mergeCell ref="V209:W209"/>
    <mergeCell ref="A208:B208"/>
    <mergeCell ref="E208:F208"/>
    <mergeCell ref="G208:H208"/>
    <mergeCell ref="T208:U208"/>
    <mergeCell ref="V206:W206"/>
    <mergeCell ref="A207:B207"/>
    <mergeCell ref="E207:F207"/>
    <mergeCell ref="G207:H207"/>
    <mergeCell ref="T207:U207"/>
    <mergeCell ref="V207:W207"/>
    <mergeCell ref="A206:B206"/>
    <mergeCell ref="E206:F206"/>
    <mergeCell ref="G206:H206"/>
    <mergeCell ref="T206:U206"/>
    <mergeCell ref="V204:W204"/>
    <mergeCell ref="A205:B205"/>
    <mergeCell ref="E205:F205"/>
    <mergeCell ref="G205:H205"/>
    <mergeCell ref="T205:U205"/>
    <mergeCell ref="V205:W205"/>
    <mergeCell ref="A204:B204"/>
    <mergeCell ref="E204:F204"/>
    <mergeCell ref="G204:H204"/>
    <mergeCell ref="T204:U204"/>
    <mergeCell ref="A203:B203"/>
    <mergeCell ref="E203:F203"/>
    <mergeCell ref="G203:H203"/>
    <mergeCell ref="T203:U203"/>
    <mergeCell ref="V203:W203"/>
    <mergeCell ref="V201:W201"/>
    <mergeCell ref="A202:B202"/>
    <mergeCell ref="E202:F202"/>
    <mergeCell ref="G202:H202"/>
    <mergeCell ref="T202:U202"/>
    <mergeCell ref="V202:W202"/>
    <mergeCell ref="A201:B201"/>
    <mergeCell ref="E201:F201"/>
    <mergeCell ref="G201:H201"/>
    <mergeCell ref="T201:U201"/>
    <mergeCell ref="V199:W199"/>
    <mergeCell ref="A200:B200"/>
    <mergeCell ref="E200:F200"/>
    <mergeCell ref="G200:H200"/>
    <mergeCell ref="T200:U200"/>
    <mergeCell ref="V200:W200"/>
    <mergeCell ref="A199:B199"/>
    <mergeCell ref="E199:F199"/>
    <mergeCell ref="G199:H199"/>
    <mergeCell ref="T199:U199"/>
    <mergeCell ref="V197:W197"/>
    <mergeCell ref="A198:B198"/>
    <mergeCell ref="E198:F198"/>
    <mergeCell ref="G198:H198"/>
    <mergeCell ref="T198:U198"/>
    <mergeCell ref="V198:W198"/>
    <mergeCell ref="A197:B197"/>
    <mergeCell ref="E197:F197"/>
    <mergeCell ref="G197:H197"/>
    <mergeCell ref="T197:U197"/>
    <mergeCell ref="V195:W195"/>
    <mergeCell ref="A196:B196"/>
    <mergeCell ref="E196:F196"/>
    <mergeCell ref="G196:H196"/>
    <mergeCell ref="T196:U196"/>
    <mergeCell ref="V196:W196"/>
    <mergeCell ref="A195:B195"/>
    <mergeCell ref="E195:F195"/>
    <mergeCell ref="G195:H195"/>
    <mergeCell ref="T195:U195"/>
    <mergeCell ref="V193:W193"/>
    <mergeCell ref="A194:B194"/>
    <mergeCell ref="E194:F194"/>
    <mergeCell ref="G194:H194"/>
    <mergeCell ref="T194:U194"/>
    <mergeCell ref="V194:W194"/>
    <mergeCell ref="A193:B193"/>
    <mergeCell ref="E193:F193"/>
    <mergeCell ref="G193:H193"/>
    <mergeCell ref="T193:U193"/>
    <mergeCell ref="V191:W191"/>
    <mergeCell ref="A192:B192"/>
    <mergeCell ref="E192:F192"/>
    <mergeCell ref="G192:H192"/>
    <mergeCell ref="T192:U192"/>
    <mergeCell ref="V192:W192"/>
    <mergeCell ref="A191:B191"/>
    <mergeCell ref="E191:F191"/>
    <mergeCell ref="G191:H191"/>
    <mergeCell ref="T191:U191"/>
    <mergeCell ref="V189:W189"/>
    <mergeCell ref="A190:B190"/>
    <mergeCell ref="E190:F190"/>
    <mergeCell ref="G190:H190"/>
    <mergeCell ref="T190:U190"/>
    <mergeCell ref="V190:W190"/>
    <mergeCell ref="A189:B189"/>
    <mergeCell ref="E189:F189"/>
    <mergeCell ref="G189:H189"/>
    <mergeCell ref="T189:U189"/>
    <mergeCell ref="V187:W187"/>
    <mergeCell ref="A188:B188"/>
    <mergeCell ref="E188:F188"/>
    <mergeCell ref="G188:H188"/>
    <mergeCell ref="T188:U188"/>
    <mergeCell ref="V188:W188"/>
    <mergeCell ref="A187:B187"/>
    <mergeCell ref="E187:F187"/>
    <mergeCell ref="G187:H187"/>
    <mergeCell ref="T187:U187"/>
    <mergeCell ref="V185:W185"/>
    <mergeCell ref="A186:B186"/>
    <mergeCell ref="E186:F186"/>
    <mergeCell ref="G186:H186"/>
    <mergeCell ref="T186:U186"/>
    <mergeCell ref="V186:W186"/>
    <mergeCell ref="A185:B185"/>
    <mergeCell ref="E185:F185"/>
    <mergeCell ref="G185:H185"/>
    <mergeCell ref="T185:U185"/>
    <mergeCell ref="V183:W183"/>
    <mergeCell ref="A184:B184"/>
    <mergeCell ref="E184:F184"/>
    <mergeCell ref="G184:H184"/>
    <mergeCell ref="T184:U184"/>
    <mergeCell ref="V184:W184"/>
    <mergeCell ref="A183:B183"/>
    <mergeCell ref="E183:F183"/>
    <mergeCell ref="G183:H183"/>
    <mergeCell ref="T183:U183"/>
    <mergeCell ref="V181:W181"/>
    <mergeCell ref="A182:B182"/>
    <mergeCell ref="E182:F182"/>
    <mergeCell ref="G182:H182"/>
    <mergeCell ref="T182:U182"/>
    <mergeCell ref="V182:W182"/>
    <mergeCell ref="A181:B181"/>
    <mergeCell ref="E181:F181"/>
    <mergeCell ref="G181:H181"/>
    <mergeCell ref="T181:U181"/>
    <mergeCell ref="V179:W179"/>
    <mergeCell ref="A180:B180"/>
    <mergeCell ref="E180:F180"/>
    <mergeCell ref="G180:H180"/>
    <mergeCell ref="T180:U180"/>
    <mergeCell ref="V180:W180"/>
    <mergeCell ref="A179:B179"/>
    <mergeCell ref="E179:F179"/>
    <mergeCell ref="G179:H179"/>
    <mergeCell ref="T179:U179"/>
    <mergeCell ref="V177:W177"/>
    <mergeCell ref="A178:B178"/>
    <mergeCell ref="E178:F178"/>
    <mergeCell ref="G178:H178"/>
    <mergeCell ref="T178:U178"/>
    <mergeCell ref="V178:W178"/>
    <mergeCell ref="A177:B177"/>
    <mergeCell ref="E177:F177"/>
    <mergeCell ref="G177:H177"/>
    <mergeCell ref="T177:U177"/>
    <mergeCell ref="A176:B176"/>
    <mergeCell ref="E176:F176"/>
    <mergeCell ref="G176:H176"/>
    <mergeCell ref="T176:U176"/>
    <mergeCell ref="V176:W176"/>
    <mergeCell ref="V174:W174"/>
    <mergeCell ref="A175:B175"/>
    <mergeCell ref="E175:F175"/>
    <mergeCell ref="G175:H175"/>
    <mergeCell ref="T175:U175"/>
    <mergeCell ref="V175:W175"/>
    <mergeCell ref="A174:B174"/>
    <mergeCell ref="E174:F174"/>
    <mergeCell ref="G174:H174"/>
    <mergeCell ref="T174:U174"/>
    <mergeCell ref="V172:W172"/>
    <mergeCell ref="A173:B173"/>
    <mergeCell ref="E173:F173"/>
    <mergeCell ref="G173:H173"/>
    <mergeCell ref="T173:U173"/>
    <mergeCell ref="V173:W173"/>
    <mergeCell ref="A172:B172"/>
    <mergeCell ref="E172:F172"/>
    <mergeCell ref="G172:H172"/>
    <mergeCell ref="T172:U172"/>
    <mergeCell ref="V170:W170"/>
    <mergeCell ref="A171:B171"/>
    <mergeCell ref="E171:F171"/>
    <mergeCell ref="G171:H171"/>
    <mergeCell ref="T171:U171"/>
    <mergeCell ref="V171:W171"/>
    <mergeCell ref="A170:B170"/>
    <mergeCell ref="E170:F170"/>
    <mergeCell ref="G170:H170"/>
    <mergeCell ref="T170:U170"/>
    <mergeCell ref="V168:W168"/>
    <mergeCell ref="A169:B169"/>
    <mergeCell ref="E169:F169"/>
    <mergeCell ref="G169:H169"/>
    <mergeCell ref="T169:U169"/>
    <mergeCell ref="V169:W169"/>
    <mergeCell ref="A168:B168"/>
    <mergeCell ref="E168:F168"/>
    <mergeCell ref="G168:H168"/>
    <mergeCell ref="T168:U168"/>
    <mergeCell ref="V166:W166"/>
    <mergeCell ref="A167:B167"/>
    <mergeCell ref="E167:F167"/>
    <mergeCell ref="G167:H167"/>
    <mergeCell ref="T167:U167"/>
    <mergeCell ref="V167:W167"/>
    <mergeCell ref="A166:B166"/>
    <mergeCell ref="E166:F166"/>
    <mergeCell ref="G166:H166"/>
    <mergeCell ref="T166:U166"/>
    <mergeCell ref="V164:W164"/>
    <mergeCell ref="A165:B165"/>
    <mergeCell ref="E165:F165"/>
    <mergeCell ref="G165:H165"/>
    <mergeCell ref="T165:U165"/>
    <mergeCell ref="V165:W165"/>
    <mergeCell ref="A164:B164"/>
    <mergeCell ref="E164:F164"/>
    <mergeCell ref="G164:H164"/>
    <mergeCell ref="T164:U164"/>
    <mergeCell ref="V162:W162"/>
    <mergeCell ref="A163:B163"/>
    <mergeCell ref="E163:F163"/>
    <mergeCell ref="G163:H163"/>
    <mergeCell ref="T163:U163"/>
    <mergeCell ref="V163:W163"/>
    <mergeCell ref="A162:B162"/>
    <mergeCell ref="E162:F162"/>
    <mergeCell ref="G162:H162"/>
    <mergeCell ref="T162:U162"/>
    <mergeCell ref="V160:W160"/>
    <mergeCell ref="A161:B161"/>
    <mergeCell ref="E161:F161"/>
    <mergeCell ref="G161:H161"/>
    <mergeCell ref="T161:U161"/>
    <mergeCell ref="V161:W161"/>
    <mergeCell ref="A160:B160"/>
    <mergeCell ref="E160:F160"/>
    <mergeCell ref="G160:H160"/>
    <mergeCell ref="T160:U160"/>
    <mergeCell ref="V158:W158"/>
    <mergeCell ref="A159:B159"/>
    <mergeCell ref="E159:F159"/>
    <mergeCell ref="G159:H159"/>
    <mergeCell ref="T159:U159"/>
    <mergeCell ref="V159:W159"/>
    <mergeCell ref="A158:B158"/>
    <mergeCell ref="E158:F158"/>
    <mergeCell ref="G158:H158"/>
    <mergeCell ref="T158:U158"/>
    <mergeCell ref="V156:W156"/>
    <mergeCell ref="A157:B157"/>
    <mergeCell ref="E157:F157"/>
    <mergeCell ref="G157:H157"/>
    <mergeCell ref="T157:U157"/>
    <mergeCell ref="V157:W157"/>
    <mergeCell ref="A156:B156"/>
    <mergeCell ref="E156:F156"/>
    <mergeCell ref="G156:H156"/>
    <mergeCell ref="T156:U156"/>
    <mergeCell ref="V154:W154"/>
    <mergeCell ref="A155:B155"/>
    <mergeCell ref="E155:F155"/>
    <mergeCell ref="G155:H155"/>
    <mergeCell ref="T155:U155"/>
    <mergeCell ref="V155:W155"/>
    <mergeCell ref="A154:B154"/>
    <mergeCell ref="E154:F154"/>
    <mergeCell ref="G154:H154"/>
    <mergeCell ref="T154:U154"/>
    <mergeCell ref="V152:W152"/>
    <mergeCell ref="A153:B153"/>
    <mergeCell ref="E153:F153"/>
    <mergeCell ref="G153:H153"/>
    <mergeCell ref="T153:U153"/>
    <mergeCell ref="V153:W153"/>
    <mergeCell ref="A152:B152"/>
    <mergeCell ref="E152:F152"/>
    <mergeCell ref="G152:H152"/>
    <mergeCell ref="T152:U152"/>
    <mergeCell ref="V150:W150"/>
    <mergeCell ref="A151:B151"/>
    <mergeCell ref="E151:F151"/>
    <mergeCell ref="G151:H151"/>
    <mergeCell ref="T151:U151"/>
    <mergeCell ref="V151:W151"/>
    <mergeCell ref="A150:B150"/>
    <mergeCell ref="E150:F150"/>
    <mergeCell ref="G150:H150"/>
    <mergeCell ref="T150:U150"/>
    <mergeCell ref="A149:B149"/>
    <mergeCell ref="E149:F149"/>
    <mergeCell ref="G149:H149"/>
    <mergeCell ref="T149:U149"/>
    <mergeCell ref="V149:W149"/>
    <mergeCell ref="V147:W147"/>
    <mergeCell ref="A148:B148"/>
    <mergeCell ref="E148:F148"/>
    <mergeCell ref="G148:H148"/>
    <mergeCell ref="T148:U148"/>
    <mergeCell ref="V148:W148"/>
    <mergeCell ref="A147:B147"/>
    <mergeCell ref="E147:F147"/>
    <mergeCell ref="G147:H147"/>
    <mergeCell ref="T147:U147"/>
    <mergeCell ref="V145:W145"/>
    <mergeCell ref="A146:B146"/>
    <mergeCell ref="E146:F146"/>
    <mergeCell ref="G146:H146"/>
    <mergeCell ref="T146:U146"/>
    <mergeCell ref="V146:W146"/>
    <mergeCell ref="A145:B145"/>
    <mergeCell ref="E145:F145"/>
    <mergeCell ref="G145:H145"/>
    <mergeCell ref="T145:U145"/>
    <mergeCell ref="V143:W143"/>
    <mergeCell ref="A144:B144"/>
    <mergeCell ref="E144:F144"/>
    <mergeCell ref="G144:H144"/>
    <mergeCell ref="T144:U144"/>
    <mergeCell ref="V144:W144"/>
    <mergeCell ref="A143:B143"/>
    <mergeCell ref="E143:F143"/>
    <mergeCell ref="G143:H143"/>
    <mergeCell ref="T143:U143"/>
    <mergeCell ref="V141:W141"/>
    <mergeCell ref="A142:B142"/>
    <mergeCell ref="E142:F142"/>
    <mergeCell ref="G142:H142"/>
    <mergeCell ref="T142:U142"/>
    <mergeCell ref="V142:W142"/>
    <mergeCell ref="A141:B141"/>
    <mergeCell ref="E141:F141"/>
    <mergeCell ref="G141:H141"/>
    <mergeCell ref="T141:U141"/>
    <mergeCell ref="V139:W139"/>
    <mergeCell ref="A140:B140"/>
    <mergeCell ref="E140:F140"/>
    <mergeCell ref="G140:H140"/>
    <mergeCell ref="T140:U140"/>
    <mergeCell ref="V140:W140"/>
    <mergeCell ref="A139:B139"/>
    <mergeCell ref="E139:F139"/>
    <mergeCell ref="G139:H139"/>
    <mergeCell ref="T139:U139"/>
    <mergeCell ref="V137:W137"/>
    <mergeCell ref="A138:B138"/>
    <mergeCell ref="E138:F138"/>
    <mergeCell ref="G138:H138"/>
    <mergeCell ref="T138:U138"/>
    <mergeCell ref="V138:W138"/>
    <mergeCell ref="A137:B137"/>
    <mergeCell ref="E137:F137"/>
    <mergeCell ref="G137:H137"/>
    <mergeCell ref="T137:U137"/>
    <mergeCell ref="V135:W135"/>
    <mergeCell ref="A136:B136"/>
    <mergeCell ref="E136:F136"/>
    <mergeCell ref="G136:H136"/>
    <mergeCell ref="T136:U136"/>
    <mergeCell ref="V136:W136"/>
    <mergeCell ref="A135:B135"/>
    <mergeCell ref="E135:F135"/>
    <mergeCell ref="G135:H135"/>
    <mergeCell ref="T135:U135"/>
    <mergeCell ref="V133:W133"/>
    <mergeCell ref="A134:B134"/>
    <mergeCell ref="E134:F134"/>
    <mergeCell ref="G134:H134"/>
    <mergeCell ref="T134:U134"/>
    <mergeCell ref="V134:W134"/>
    <mergeCell ref="A133:B133"/>
    <mergeCell ref="E133:F133"/>
    <mergeCell ref="G133:H133"/>
    <mergeCell ref="T133:U133"/>
    <mergeCell ref="V131:W131"/>
    <mergeCell ref="A132:B132"/>
    <mergeCell ref="E132:F132"/>
    <mergeCell ref="G132:H132"/>
    <mergeCell ref="T132:U132"/>
    <mergeCell ref="V132:W132"/>
    <mergeCell ref="A131:B131"/>
    <mergeCell ref="E131:F131"/>
    <mergeCell ref="G131:H131"/>
    <mergeCell ref="T131:U131"/>
    <mergeCell ref="V129:W129"/>
    <mergeCell ref="A130:B130"/>
    <mergeCell ref="E130:F130"/>
    <mergeCell ref="G130:H130"/>
    <mergeCell ref="T130:U130"/>
    <mergeCell ref="V130:W130"/>
    <mergeCell ref="A129:B129"/>
    <mergeCell ref="E129:F129"/>
    <mergeCell ref="G129:H129"/>
    <mergeCell ref="T129:U129"/>
    <mergeCell ref="V127:W127"/>
    <mergeCell ref="A128:B128"/>
    <mergeCell ref="E128:F128"/>
    <mergeCell ref="G128:H128"/>
    <mergeCell ref="T128:U128"/>
    <mergeCell ref="V128:W128"/>
    <mergeCell ref="A127:B127"/>
    <mergeCell ref="E127:F127"/>
    <mergeCell ref="G127:H127"/>
    <mergeCell ref="T127:U127"/>
    <mergeCell ref="V125:W125"/>
    <mergeCell ref="A126:B126"/>
    <mergeCell ref="E126:F126"/>
    <mergeCell ref="G126:H126"/>
    <mergeCell ref="T126:U126"/>
    <mergeCell ref="V126:W126"/>
    <mergeCell ref="A125:B125"/>
    <mergeCell ref="E125:F125"/>
    <mergeCell ref="G125:H125"/>
    <mergeCell ref="T125:U125"/>
    <mergeCell ref="V123:W123"/>
    <mergeCell ref="A124:B124"/>
    <mergeCell ref="E124:F124"/>
    <mergeCell ref="G124:H124"/>
    <mergeCell ref="T124:U124"/>
    <mergeCell ref="V124:W124"/>
    <mergeCell ref="A123:B123"/>
    <mergeCell ref="E123:F123"/>
    <mergeCell ref="G123:H123"/>
    <mergeCell ref="T123:U123"/>
    <mergeCell ref="A122:B122"/>
    <mergeCell ref="E122:F122"/>
    <mergeCell ref="G122:H122"/>
    <mergeCell ref="T122:U122"/>
    <mergeCell ref="V122:W122"/>
    <mergeCell ref="V121:W121"/>
    <mergeCell ref="A121:B121"/>
    <mergeCell ref="E121:F121"/>
    <mergeCell ref="G121:H121"/>
    <mergeCell ref="T121:U121"/>
    <mergeCell ref="V119:W119"/>
    <mergeCell ref="A120:B120"/>
    <mergeCell ref="E120:F120"/>
    <mergeCell ref="G120:H120"/>
    <mergeCell ref="T120:U120"/>
    <mergeCell ref="V120:W120"/>
    <mergeCell ref="A119:B119"/>
    <mergeCell ref="E119:F119"/>
    <mergeCell ref="G119:H119"/>
    <mergeCell ref="T119:U119"/>
    <mergeCell ref="V117:W117"/>
    <mergeCell ref="A118:B118"/>
    <mergeCell ref="E118:F118"/>
    <mergeCell ref="G118:H118"/>
    <mergeCell ref="T118:U118"/>
    <mergeCell ref="V118:W118"/>
    <mergeCell ref="A117:B117"/>
    <mergeCell ref="E117:F117"/>
    <mergeCell ref="G117:H117"/>
    <mergeCell ref="T117:U117"/>
    <mergeCell ref="V115:W115"/>
    <mergeCell ref="A116:B116"/>
    <mergeCell ref="E116:F116"/>
    <mergeCell ref="G116:H116"/>
    <mergeCell ref="T116:U116"/>
    <mergeCell ref="V116:W116"/>
    <mergeCell ref="A115:B115"/>
    <mergeCell ref="E115:F115"/>
    <mergeCell ref="G115:H115"/>
    <mergeCell ref="T115:U115"/>
    <mergeCell ref="V113:W113"/>
    <mergeCell ref="A114:B114"/>
    <mergeCell ref="E114:F114"/>
    <mergeCell ref="G114:H114"/>
    <mergeCell ref="T114:U114"/>
    <mergeCell ref="V114:W114"/>
    <mergeCell ref="A113:B113"/>
    <mergeCell ref="E113:F113"/>
    <mergeCell ref="G113:H113"/>
    <mergeCell ref="T113:U113"/>
    <mergeCell ref="V111:W111"/>
    <mergeCell ref="A112:B112"/>
    <mergeCell ref="E112:F112"/>
    <mergeCell ref="G112:H112"/>
    <mergeCell ref="T112:U112"/>
    <mergeCell ref="V112:W112"/>
    <mergeCell ref="A111:B111"/>
    <mergeCell ref="E111:F111"/>
    <mergeCell ref="G111:H111"/>
    <mergeCell ref="T111:U111"/>
    <mergeCell ref="V109:W109"/>
    <mergeCell ref="A110:B110"/>
    <mergeCell ref="E110:F110"/>
    <mergeCell ref="G110:H110"/>
    <mergeCell ref="T110:U110"/>
    <mergeCell ref="V110:W110"/>
    <mergeCell ref="A109:B109"/>
    <mergeCell ref="E109:F109"/>
    <mergeCell ref="G109:H109"/>
    <mergeCell ref="T109:U109"/>
    <mergeCell ref="V107:W107"/>
    <mergeCell ref="A108:B108"/>
    <mergeCell ref="E108:F108"/>
    <mergeCell ref="G108:H108"/>
    <mergeCell ref="T108:U108"/>
    <mergeCell ref="V108:W108"/>
    <mergeCell ref="A107:B107"/>
    <mergeCell ref="E107:F107"/>
    <mergeCell ref="G107:H107"/>
    <mergeCell ref="T107:U107"/>
    <mergeCell ref="V105:W105"/>
    <mergeCell ref="A106:B106"/>
    <mergeCell ref="E106:F106"/>
    <mergeCell ref="G106:H106"/>
    <mergeCell ref="T106:U106"/>
    <mergeCell ref="V106:W106"/>
    <mergeCell ref="A105:B105"/>
    <mergeCell ref="E105:F105"/>
    <mergeCell ref="G105:H105"/>
    <mergeCell ref="T105:U105"/>
    <mergeCell ref="V103:W103"/>
    <mergeCell ref="A104:B104"/>
    <mergeCell ref="E104:F104"/>
    <mergeCell ref="G104:H104"/>
    <mergeCell ref="T104:U104"/>
    <mergeCell ref="V104:W104"/>
    <mergeCell ref="A103:B103"/>
    <mergeCell ref="E103:F103"/>
    <mergeCell ref="G103:H103"/>
    <mergeCell ref="T103:U103"/>
    <mergeCell ref="V101:W101"/>
    <mergeCell ref="A102:B102"/>
    <mergeCell ref="E102:F102"/>
    <mergeCell ref="G102:H102"/>
    <mergeCell ref="T102:U102"/>
    <mergeCell ref="V102:W102"/>
    <mergeCell ref="A101:B101"/>
    <mergeCell ref="E101:F101"/>
    <mergeCell ref="G101:H101"/>
    <mergeCell ref="T101:U101"/>
    <mergeCell ref="V99:W99"/>
    <mergeCell ref="A100:B100"/>
    <mergeCell ref="E100:F100"/>
    <mergeCell ref="G100:H100"/>
    <mergeCell ref="T100:U100"/>
    <mergeCell ref="V100:W100"/>
    <mergeCell ref="A99:B99"/>
    <mergeCell ref="E99:F99"/>
    <mergeCell ref="G99:H99"/>
    <mergeCell ref="T99:U99"/>
    <mergeCell ref="V97:W97"/>
    <mergeCell ref="A98:B98"/>
    <mergeCell ref="E98:F98"/>
    <mergeCell ref="G98:H98"/>
    <mergeCell ref="T98:U98"/>
    <mergeCell ref="V98:W98"/>
    <mergeCell ref="A97:B97"/>
    <mergeCell ref="E97:F97"/>
    <mergeCell ref="G97:H97"/>
    <mergeCell ref="T97:U97"/>
    <mergeCell ref="V95:W95"/>
    <mergeCell ref="A96:B96"/>
    <mergeCell ref="E96:F96"/>
    <mergeCell ref="G96:H96"/>
    <mergeCell ref="T96:U96"/>
    <mergeCell ref="V96:W96"/>
    <mergeCell ref="A95:B95"/>
    <mergeCell ref="E95:F95"/>
    <mergeCell ref="G95:H95"/>
    <mergeCell ref="T95:U95"/>
    <mergeCell ref="A94:B94"/>
    <mergeCell ref="E94:F94"/>
    <mergeCell ref="G94:H94"/>
    <mergeCell ref="T94:U94"/>
    <mergeCell ref="V94:W94"/>
    <mergeCell ref="V92:W92"/>
    <mergeCell ref="A93:B93"/>
    <mergeCell ref="E93:F93"/>
    <mergeCell ref="G93:H93"/>
    <mergeCell ref="T93:U93"/>
    <mergeCell ref="V93:W93"/>
    <mergeCell ref="A92:B92"/>
    <mergeCell ref="E92:F92"/>
    <mergeCell ref="G92:H92"/>
    <mergeCell ref="T92:U92"/>
    <mergeCell ref="V90:W90"/>
    <mergeCell ref="A91:B91"/>
    <mergeCell ref="E91:F91"/>
    <mergeCell ref="G91:H91"/>
    <mergeCell ref="T91:U91"/>
    <mergeCell ref="V91:W91"/>
    <mergeCell ref="A90:B90"/>
    <mergeCell ref="E90:F90"/>
    <mergeCell ref="G90:H90"/>
    <mergeCell ref="T90:U90"/>
    <mergeCell ref="V88:W88"/>
    <mergeCell ref="A89:B89"/>
    <mergeCell ref="E89:F89"/>
    <mergeCell ref="G89:H89"/>
    <mergeCell ref="T89:U89"/>
    <mergeCell ref="V89:W89"/>
    <mergeCell ref="A88:B88"/>
    <mergeCell ref="E88:F88"/>
    <mergeCell ref="G88:H88"/>
    <mergeCell ref="T88:U88"/>
    <mergeCell ref="V86:W86"/>
    <mergeCell ref="A87:B87"/>
    <mergeCell ref="E87:F87"/>
    <mergeCell ref="G87:H87"/>
    <mergeCell ref="T87:U87"/>
    <mergeCell ref="V87:W87"/>
    <mergeCell ref="A86:B86"/>
    <mergeCell ref="E86:F86"/>
    <mergeCell ref="G86:H86"/>
    <mergeCell ref="T86:U86"/>
    <mergeCell ref="V84:W84"/>
    <mergeCell ref="A85:B85"/>
    <mergeCell ref="E85:F85"/>
    <mergeCell ref="G85:H85"/>
    <mergeCell ref="T85:U85"/>
    <mergeCell ref="V85:W85"/>
    <mergeCell ref="A84:B84"/>
    <mergeCell ref="E84:F84"/>
    <mergeCell ref="G84:H84"/>
    <mergeCell ref="T84:U84"/>
    <mergeCell ref="V82:W82"/>
    <mergeCell ref="A83:B83"/>
    <mergeCell ref="E83:F83"/>
    <mergeCell ref="G83:H83"/>
    <mergeCell ref="T83:U83"/>
    <mergeCell ref="V83:W83"/>
    <mergeCell ref="A82:B82"/>
    <mergeCell ref="E82:F82"/>
    <mergeCell ref="G82:H82"/>
    <mergeCell ref="T82:U82"/>
    <mergeCell ref="V80:W80"/>
    <mergeCell ref="A81:B81"/>
    <mergeCell ref="E81:F81"/>
    <mergeCell ref="G81:H81"/>
    <mergeCell ref="T81:U81"/>
    <mergeCell ref="V81:W81"/>
    <mergeCell ref="A80:B80"/>
    <mergeCell ref="E80:F80"/>
    <mergeCell ref="G80:H80"/>
    <mergeCell ref="T80:U80"/>
    <mergeCell ref="V78:W78"/>
    <mergeCell ref="A79:B79"/>
    <mergeCell ref="E79:F79"/>
    <mergeCell ref="G79:H79"/>
    <mergeCell ref="T79:U79"/>
    <mergeCell ref="V79:W79"/>
    <mergeCell ref="A78:B78"/>
    <mergeCell ref="E78:F78"/>
    <mergeCell ref="G78:H78"/>
    <mergeCell ref="T78:U78"/>
    <mergeCell ref="V76:W76"/>
    <mergeCell ref="A77:B77"/>
    <mergeCell ref="E77:F77"/>
    <mergeCell ref="G77:H77"/>
    <mergeCell ref="T77:U77"/>
    <mergeCell ref="V77:W77"/>
    <mergeCell ref="A76:B76"/>
    <mergeCell ref="E76:F76"/>
    <mergeCell ref="G76:H76"/>
    <mergeCell ref="T76:U76"/>
    <mergeCell ref="V74:W74"/>
    <mergeCell ref="A75:B75"/>
    <mergeCell ref="E75:F75"/>
    <mergeCell ref="G75:H75"/>
    <mergeCell ref="T75:U75"/>
    <mergeCell ref="V75:W75"/>
    <mergeCell ref="A74:B74"/>
    <mergeCell ref="E74:F74"/>
    <mergeCell ref="G74:H74"/>
    <mergeCell ref="T74:U74"/>
    <mergeCell ref="V72:W72"/>
    <mergeCell ref="A73:B73"/>
    <mergeCell ref="E73:F73"/>
    <mergeCell ref="G73:H73"/>
    <mergeCell ref="T73:U73"/>
    <mergeCell ref="V73:W73"/>
    <mergeCell ref="A72:B72"/>
    <mergeCell ref="E72:F72"/>
    <mergeCell ref="G72:H72"/>
    <mergeCell ref="T72:U72"/>
    <mergeCell ref="V70:W70"/>
    <mergeCell ref="A71:B71"/>
    <mergeCell ref="E71:F71"/>
    <mergeCell ref="G71:H71"/>
    <mergeCell ref="T71:U71"/>
    <mergeCell ref="V71:W71"/>
    <mergeCell ref="A70:B70"/>
    <mergeCell ref="E70:F70"/>
    <mergeCell ref="G70:H70"/>
    <mergeCell ref="T70:U70"/>
    <mergeCell ref="V68:W68"/>
    <mergeCell ref="A69:B69"/>
    <mergeCell ref="E69:F69"/>
    <mergeCell ref="G69:H69"/>
    <mergeCell ref="T69:U69"/>
    <mergeCell ref="V69:W69"/>
    <mergeCell ref="A68:B68"/>
    <mergeCell ref="E68:F68"/>
    <mergeCell ref="G68:H68"/>
    <mergeCell ref="T68:U68"/>
    <mergeCell ref="A67:B67"/>
    <mergeCell ref="E67:F67"/>
    <mergeCell ref="G67:H67"/>
    <mergeCell ref="T67:U67"/>
    <mergeCell ref="V67:W67"/>
    <mergeCell ref="V65:W65"/>
    <mergeCell ref="A66:B66"/>
    <mergeCell ref="E66:F66"/>
    <mergeCell ref="G66:H66"/>
    <mergeCell ref="T66:U66"/>
    <mergeCell ref="V66:W66"/>
    <mergeCell ref="A65:B65"/>
    <mergeCell ref="E65:F65"/>
    <mergeCell ref="G65:H65"/>
    <mergeCell ref="T65:U65"/>
    <mergeCell ref="V63:W63"/>
    <mergeCell ref="A64:B64"/>
    <mergeCell ref="E64:F64"/>
    <mergeCell ref="G64:H64"/>
    <mergeCell ref="T64:U64"/>
    <mergeCell ref="V64:W64"/>
    <mergeCell ref="A63:B63"/>
    <mergeCell ref="E63:F63"/>
    <mergeCell ref="G63:H63"/>
    <mergeCell ref="T63:U63"/>
    <mergeCell ref="V61:W61"/>
    <mergeCell ref="A62:B62"/>
    <mergeCell ref="E62:F62"/>
    <mergeCell ref="G62:H62"/>
    <mergeCell ref="T62:U62"/>
    <mergeCell ref="V62:W62"/>
    <mergeCell ref="A61:B61"/>
    <mergeCell ref="E61:F61"/>
    <mergeCell ref="G61:H61"/>
    <mergeCell ref="T61:U61"/>
    <mergeCell ref="V59:W59"/>
    <mergeCell ref="A60:B60"/>
    <mergeCell ref="E60:F60"/>
    <mergeCell ref="G60:H60"/>
    <mergeCell ref="T60:U60"/>
    <mergeCell ref="V60:W60"/>
    <mergeCell ref="A59:B59"/>
    <mergeCell ref="E59:F59"/>
    <mergeCell ref="G59:H59"/>
    <mergeCell ref="T59:U59"/>
    <mergeCell ref="V57:W57"/>
    <mergeCell ref="A58:B58"/>
    <mergeCell ref="E58:F58"/>
    <mergeCell ref="G58:H58"/>
    <mergeCell ref="T58:U58"/>
    <mergeCell ref="V58:W58"/>
    <mergeCell ref="A57:B57"/>
    <mergeCell ref="E57:F57"/>
    <mergeCell ref="G57:H57"/>
    <mergeCell ref="T57:U57"/>
    <mergeCell ref="V55:W55"/>
    <mergeCell ref="A56:B56"/>
    <mergeCell ref="E56:F56"/>
    <mergeCell ref="G56:H56"/>
    <mergeCell ref="T56:U56"/>
    <mergeCell ref="V56:W56"/>
    <mergeCell ref="A55:B55"/>
    <mergeCell ref="E55:F55"/>
    <mergeCell ref="G55:H55"/>
    <mergeCell ref="T55:U55"/>
    <mergeCell ref="V53:W53"/>
    <mergeCell ref="A54:B54"/>
    <mergeCell ref="E54:F54"/>
    <mergeCell ref="G54:H54"/>
    <mergeCell ref="T54:U54"/>
    <mergeCell ref="V54:W54"/>
    <mergeCell ref="A53:B53"/>
    <mergeCell ref="E53:F53"/>
    <mergeCell ref="G53:H53"/>
    <mergeCell ref="T53:U53"/>
    <mergeCell ref="V51:W51"/>
    <mergeCell ref="A52:B52"/>
    <mergeCell ref="E52:F52"/>
    <mergeCell ref="G52:H52"/>
    <mergeCell ref="T52:U52"/>
    <mergeCell ref="V52:W52"/>
    <mergeCell ref="A51:B51"/>
    <mergeCell ref="E51:F51"/>
    <mergeCell ref="G51:H51"/>
    <mergeCell ref="T51:U51"/>
    <mergeCell ref="V49:W49"/>
    <mergeCell ref="A50:B50"/>
    <mergeCell ref="E50:F50"/>
    <mergeCell ref="G50:H50"/>
    <mergeCell ref="T50:U50"/>
    <mergeCell ref="V50:W50"/>
    <mergeCell ref="A49:B49"/>
    <mergeCell ref="E49:F49"/>
    <mergeCell ref="G49:H49"/>
    <mergeCell ref="T49:U49"/>
    <mergeCell ref="V47:W47"/>
    <mergeCell ref="A48:B48"/>
    <mergeCell ref="E48:F48"/>
    <mergeCell ref="G48:H48"/>
    <mergeCell ref="T48:U48"/>
    <mergeCell ref="V48:W48"/>
    <mergeCell ref="A47:B47"/>
    <mergeCell ref="E47:F47"/>
    <mergeCell ref="G47:H47"/>
    <mergeCell ref="T47:U47"/>
    <mergeCell ref="V45:W45"/>
    <mergeCell ref="A46:B46"/>
    <mergeCell ref="E46:F46"/>
    <mergeCell ref="G46:H46"/>
    <mergeCell ref="T46:U46"/>
    <mergeCell ref="V46:W46"/>
    <mergeCell ref="A45:B45"/>
    <mergeCell ref="E45:F45"/>
    <mergeCell ref="G45:H45"/>
    <mergeCell ref="T45:U45"/>
    <mergeCell ref="V43:W43"/>
    <mergeCell ref="A44:B44"/>
    <mergeCell ref="E44:F44"/>
    <mergeCell ref="G44:H44"/>
    <mergeCell ref="T44:U44"/>
    <mergeCell ref="V44:W44"/>
    <mergeCell ref="A43:B43"/>
    <mergeCell ref="E43:F43"/>
    <mergeCell ref="G43:H43"/>
    <mergeCell ref="T43:U43"/>
    <mergeCell ref="V41:W41"/>
    <mergeCell ref="A42:B42"/>
    <mergeCell ref="E42:F42"/>
    <mergeCell ref="G42:H42"/>
    <mergeCell ref="T42:U42"/>
    <mergeCell ref="V42:W42"/>
    <mergeCell ref="A41:B41"/>
    <mergeCell ref="E41:F41"/>
    <mergeCell ref="G41:H41"/>
    <mergeCell ref="T41:U41"/>
    <mergeCell ref="V39:W39"/>
    <mergeCell ref="A40:B40"/>
    <mergeCell ref="E40:F40"/>
    <mergeCell ref="G40:H40"/>
    <mergeCell ref="T40:U40"/>
    <mergeCell ref="V40:W40"/>
    <mergeCell ref="A39:B39"/>
    <mergeCell ref="E39:F39"/>
    <mergeCell ref="G39:H39"/>
    <mergeCell ref="T39:U39"/>
    <mergeCell ref="A38:B38"/>
    <mergeCell ref="E38:F38"/>
    <mergeCell ref="G38:H38"/>
    <mergeCell ref="T38:U38"/>
    <mergeCell ref="V38:W38"/>
    <mergeCell ref="V37:W37"/>
    <mergeCell ref="A37:B37"/>
    <mergeCell ref="E37:F37"/>
    <mergeCell ref="G37:H37"/>
    <mergeCell ref="T37:U37"/>
    <mergeCell ref="V35:W35"/>
    <mergeCell ref="A36:B36"/>
    <mergeCell ref="E36:F36"/>
    <mergeCell ref="G36:H36"/>
    <mergeCell ref="T36:U36"/>
    <mergeCell ref="V36:W36"/>
    <mergeCell ref="A35:B35"/>
    <mergeCell ref="E35:F35"/>
    <mergeCell ref="G35:H35"/>
    <mergeCell ref="T35:U35"/>
    <mergeCell ref="V33:W33"/>
    <mergeCell ref="A34:B34"/>
    <mergeCell ref="E34:F34"/>
    <mergeCell ref="G34:H34"/>
    <mergeCell ref="T34:U34"/>
    <mergeCell ref="V34:W34"/>
    <mergeCell ref="A33:B33"/>
    <mergeCell ref="E33:F33"/>
    <mergeCell ref="G33:H33"/>
    <mergeCell ref="T33:U33"/>
    <mergeCell ref="V31:W31"/>
    <mergeCell ref="A32:B32"/>
    <mergeCell ref="E32:F32"/>
    <mergeCell ref="G32:H32"/>
    <mergeCell ref="T32:U32"/>
    <mergeCell ref="V32:W32"/>
    <mergeCell ref="A31:B31"/>
    <mergeCell ref="E31:F31"/>
    <mergeCell ref="G31:H31"/>
    <mergeCell ref="T31:U31"/>
    <mergeCell ref="V29:W29"/>
    <mergeCell ref="A30:B30"/>
    <mergeCell ref="E30:F30"/>
    <mergeCell ref="G30:H30"/>
    <mergeCell ref="T30:U30"/>
    <mergeCell ref="V30:W30"/>
    <mergeCell ref="A29:B29"/>
    <mergeCell ref="E29:F29"/>
    <mergeCell ref="G29:H29"/>
    <mergeCell ref="T29:U29"/>
    <mergeCell ref="V27:W27"/>
    <mergeCell ref="A28:B28"/>
    <mergeCell ref="E28:F28"/>
    <mergeCell ref="G28:H28"/>
    <mergeCell ref="T28:U28"/>
    <mergeCell ref="V28:W28"/>
    <mergeCell ref="A27:B27"/>
    <mergeCell ref="E27:F27"/>
    <mergeCell ref="G27:H27"/>
    <mergeCell ref="T27:U27"/>
    <mergeCell ref="V25:W25"/>
    <mergeCell ref="A26:B26"/>
    <mergeCell ref="E26:F26"/>
    <mergeCell ref="G26:H26"/>
    <mergeCell ref="T26:U26"/>
    <mergeCell ref="V26:W26"/>
    <mergeCell ref="A25:B25"/>
    <mergeCell ref="E25:F25"/>
    <mergeCell ref="G25:H25"/>
    <mergeCell ref="T25:U25"/>
    <mergeCell ref="V23:W23"/>
    <mergeCell ref="A24:B24"/>
    <mergeCell ref="E24:F24"/>
    <mergeCell ref="G24:H24"/>
    <mergeCell ref="T24:U24"/>
    <mergeCell ref="V24:W24"/>
    <mergeCell ref="A23:B23"/>
    <mergeCell ref="E23:F23"/>
    <mergeCell ref="G23:H23"/>
    <mergeCell ref="T23:U23"/>
    <mergeCell ref="V21:W21"/>
    <mergeCell ref="A22:B22"/>
    <mergeCell ref="E22:F22"/>
    <mergeCell ref="G22:H22"/>
    <mergeCell ref="T22:U22"/>
    <mergeCell ref="V22:W22"/>
    <mergeCell ref="A21:B21"/>
    <mergeCell ref="E21:F21"/>
    <mergeCell ref="G21:H21"/>
    <mergeCell ref="T21:U21"/>
    <mergeCell ref="V19:W19"/>
    <mergeCell ref="A20:B20"/>
    <mergeCell ref="E20:F20"/>
    <mergeCell ref="G20:H20"/>
    <mergeCell ref="T20:U20"/>
    <mergeCell ref="V20:W20"/>
    <mergeCell ref="A19:B19"/>
    <mergeCell ref="E19:F19"/>
    <mergeCell ref="G19:H19"/>
    <mergeCell ref="T19:U19"/>
    <mergeCell ref="V17:W17"/>
    <mergeCell ref="A18:B18"/>
    <mergeCell ref="E18:F18"/>
    <mergeCell ref="G18:H18"/>
    <mergeCell ref="T18:U18"/>
    <mergeCell ref="V18:W18"/>
    <mergeCell ref="A17:B17"/>
    <mergeCell ref="E17:F17"/>
    <mergeCell ref="G17:H17"/>
    <mergeCell ref="T17:U17"/>
    <mergeCell ref="V15:W15"/>
    <mergeCell ref="A16:B16"/>
    <mergeCell ref="E16:F16"/>
    <mergeCell ref="G16:H16"/>
    <mergeCell ref="T16:U16"/>
    <mergeCell ref="V16:W16"/>
    <mergeCell ref="A15:B15"/>
    <mergeCell ref="E15:F15"/>
    <mergeCell ref="G15:H15"/>
    <mergeCell ref="T15:U15"/>
    <mergeCell ref="V13:W13"/>
    <mergeCell ref="A14:B14"/>
    <mergeCell ref="E14:F14"/>
    <mergeCell ref="G14:H14"/>
    <mergeCell ref="T14:U14"/>
    <mergeCell ref="V14:W14"/>
    <mergeCell ref="A13:B13"/>
    <mergeCell ref="E13:F13"/>
    <mergeCell ref="G13:H13"/>
    <mergeCell ref="T13:U13"/>
    <mergeCell ref="V11:W11"/>
    <mergeCell ref="A12:B12"/>
    <mergeCell ref="E12:F12"/>
    <mergeCell ref="G12:H12"/>
    <mergeCell ref="T12:U12"/>
    <mergeCell ref="V12:W12"/>
    <mergeCell ref="P8:P10"/>
    <mergeCell ref="Q8:Q10"/>
    <mergeCell ref="T9:U10"/>
    <mergeCell ref="A11:B11"/>
    <mergeCell ref="E11:F11"/>
    <mergeCell ref="G11:H11"/>
    <mergeCell ref="T11:U11"/>
    <mergeCell ref="K8:L9"/>
    <mergeCell ref="M8:M10"/>
    <mergeCell ref="N8:N10"/>
    <mergeCell ref="O8:O10"/>
    <mergeCell ref="G5:H10"/>
    <mergeCell ref="I5:W5"/>
    <mergeCell ref="I6:I10"/>
    <mergeCell ref="J6:Q7"/>
    <mergeCell ref="R6:R10"/>
    <mergeCell ref="S6:W6"/>
    <mergeCell ref="S7:S10"/>
    <mergeCell ref="T7:U8"/>
    <mergeCell ref="V7:W10"/>
    <mergeCell ref="J8:J10"/>
    <mergeCell ref="A5:B10"/>
    <mergeCell ref="C5:C10"/>
    <mergeCell ref="D5:D10"/>
    <mergeCell ref="E5:F10"/>
    <mergeCell ref="R1:W1"/>
    <mergeCell ref="A2:W2"/>
    <mergeCell ref="A3:W3"/>
    <mergeCell ref="B4:E4"/>
    <mergeCell ref="F4:G4"/>
    <mergeCell ref="H4:W4"/>
    <mergeCell ref="L1:N1"/>
    <mergeCell ref="O1:Q1"/>
    <mergeCell ref="I1:K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4" sqref="A4:K4"/>
    </sheetView>
  </sheetViews>
  <sheetFormatPr defaultColWidth="9.140625" defaultRowHeight="12.75"/>
  <cols>
    <col min="1" max="1" width="1.57421875" style="0" customWidth="1"/>
    <col min="2" max="2" width="6.57421875" style="0" customWidth="1"/>
    <col min="3" max="3" width="8.7109375" style="0" customWidth="1"/>
    <col min="4" max="4" width="44.140625" style="0" customWidth="1"/>
    <col min="5" max="5" width="6.57421875" style="0" customWidth="1"/>
    <col min="6" max="6" width="10.140625" style="0" customWidth="1"/>
    <col min="7" max="7" width="10.28125" style="0" customWidth="1"/>
    <col min="8" max="8" width="14.140625" style="0" customWidth="1"/>
    <col min="9" max="9" width="10.421875" style="0" customWidth="1"/>
    <col min="10" max="10" width="11.421875" style="0" customWidth="1"/>
    <col min="11" max="11" width="9.8515625" style="0" customWidth="1"/>
  </cols>
  <sheetData>
    <row r="1" spans="4:10" ht="12.75" customHeight="1">
      <c r="D1" s="77"/>
      <c r="E1" s="78"/>
      <c r="F1" s="722" t="s">
        <v>704</v>
      </c>
      <c r="G1" s="722"/>
      <c r="H1" s="722"/>
      <c r="I1" s="722"/>
      <c r="J1" s="722"/>
    </row>
    <row r="2" spans="4:10" ht="19.5" customHeight="1">
      <c r="D2" s="77"/>
      <c r="E2" s="79"/>
      <c r="F2" s="723" t="s">
        <v>826</v>
      </c>
      <c r="G2" s="723"/>
      <c r="H2" s="723"/>
      <c r="I2" s="723"/>
      <c r="J2" s="723"/>
    </row>
    <row r="3" spans="4:10" ht="22.5" customHeight="1">
      <c r="D3" s="77"/>
      <c r="E3" s="723" t="s">
        <v>827</v>
      </c>
      <c r="F3" s="723"/>
      <c r="G3" s="723"/>
      <c r="H3" s="723"/>
      <c r="I3" s="723"/>
      <c r="J3" s="723"/>
    </row>
    <row r="4" spans="1:11" ht="16.5" customHeight="1">
      <c r="A4" s="724" t="s">
        <v>705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</row>
    <row r="5" spans="1:11" ht="15.75" customHeight="1">
      <c r="A5" s="724" t="s">
        <v>706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</row>
    <row r="6" ht="12.75" customHeight="1" thickBot="1">
      <c r="J6" s="77" t="s">
        <v>707</v>
      </c>
    </row>
    <row r="7" spans="2:11" ht="16.5" customHeight="1">
      <c r="B7" s="729" t="s">
        <v>470</v>
      </c>
      <c r="C7" s="717" t="s">
        <v>471</v>
      </c>
      <c r="D7" s="717" t="s">
        <v>708</v>
      </c>
      <c r="E7" s="717" t="s">
        <v>472</v>
      </c>
      <c r="F7" s="719" t="s">
        <v>709</v>
      </c>
      <c r="G7" s="714" t="s">
        <v>710</v>
      </c>
      <c r="H7" s="715"/>
      <c r="I7" s="715"/>
      <c r="J7" s="715"/>
      <c r="K7" s="716"/>
    </row>
    <row r="8" spans="2:11" s="38" customFormat="1" ht="24.75" customHeight="1">
      <c r="B8" s="730"/>
      <c r="C8" s="718"/>
      <c r="D8" s="718"/>
      <c r="E8" s="718"/>
      <c r="F8" s="720"/>
      <c r="G8" s="80" t="s">
        <v>711</v>
      </c>
      <c r="H8" s="81" t="s">
        <v>712</v>
      </c>
      <c r="I8" s="81" t="s">
        <v>713</v>
      </c>
      <c r="J8" s="81" t="s">
        <v>714</v>
      </c>
      <c r="K8" s="82" t="s">
        <v>715</v>
      </c>
    </row>
    <row r="9" spans="2:11" ht="24.75" customHeight="1">
      <c r="B9" s="83">
        <v>750</v>
      </c>
      <c r="C9" s="84"/>
      <c r="D9" s="85" t="str">
        <f>'[1]1'!C18</f>
        <v>ADMINISTRACJA PUBLICZNA</v>
      </c>
      <c r="E9" s="86"/>
      <c r="F9" s="87">
        <f>SUM(F10:F10)</f>
        <v>59254</v>
      </c>
      <c r="G9" s="88">
        <f>SUM(G10:G10)</f>
        <v>59254</v>
      </c>
      <c r="H9" s="89">
        <f>H10</f>
        <v>50408</v>
      </c>
      <c r="I9" s="89">
        <f>I10</f>
        <v>8846</v>
      </c>
      <c r="J9" s="89">
        <f>J10</f>
        <v>0</v>
      </c>
      <c r="K9" s="90">
        <f>SUM(K10:K10)</f>
        <v>0</v>
      </c>
    </row>
    <row r="10" spans="2:11" ht="24.75" customHeight="1">
      <c r="B10" s="91"/>
      <c r="C10" s="235">
        <v>75011</v>
      </c>
      <c r="D10" s="93" t="s">
        <v>716</v>
      </c>
      <c r="E10" s="238">
        <v>2010</v>
      </c>
      <c r="F10" s="94">
        <v>59254</v>
      </c>
      <c r="G10" s="95">
        <f>SUM(H10:K10)</f>
        <v>59254</v>
      </c>
      <c r="H10" s="96">
        <v>50408</v>
      </c>
      <c r="I10" s="96">
        <v>8846</v>
      </c>
      <c r="J10" s="96"/>
      <c r="K10" s="97">
        <v>0</v>
      </c>
    </row>
    <row r="11" spans="2:11" ht="40.5" customHeight="1">
      <c r="B11" s="83">
        <v>751</v>
      </c>
      <c r="C11" s="84"/>
      <c r="D11" s="98" t="str">
        <f>'[1]1'!C19</f>
        <v>URZĘDY NACZELNYCH ORGANÓW WŁADZY PAŃSTWOWEJ, KONTROLI I OCHRONY PRAWA ORAZ SĄDOWNICTWA</v>
      </c>
      <c r="E11" s="239"/>
      <c r="F11" s="87">
        <f aca="true" t="shared" si="0" ref="F11:K11">F12</f>
        <v>1560</v>
      </c>
      <c r="G11" s="88">
        <f t="shared" si="0"/>
        <v>1560</v>
      </c>
      <c r="H11" s="89">
        <f t="shared" si="0"/>
        <v>1320</v>
      </c>
      <c r="I11" s="89">
        <f t="shared" si="0"/>
        <v>240</v>
      </c>
      <c r="J11" s="89">
        <f t="shared" si="0"/>
        <v>0</v>
      </c>
      <c r="K11" s="90">
        <f t="shared" si="0"/>
        <v>0</v>
      </c>
    </row>
    <row r="12" spans="2:11" ht="24.75" customHeight="1">
      <c r="B12" s="91"/>
      <c r="C12" s="235">
        <v>75101</v>
      </c>
      <c r="D12" s="93" t="s">
        <v>717</v>
      </c>
      <c r="E12" s="238">
        <v>2010</v>
      </c>
      <c r="F12" s="94">
        <v>1560</v>
      </c>
      <c r="G12" s="95">
        <f>SUM(H12:K12)</f>
        <v>1560</v>
      </c>
      <c r="H12" s="96">
        <v>1320</v>
      </c>
      <c r="I12" s="96">
        <v>240</v>
      </c>
      <c r="J12" s="96">
        <v>0</v>
      </c>
      <c r="K12" s="97">
        <v>0</v>
      </c>
    </row>
    <row r="13" spans="2:11" ht="31.5" customHeight="1">
      <c r="B13" s="83">
        <v>754</v>
      </c>
      <c r="C13" s="84"/>
      <c r="D13" s="98" t="str">
        <f>'[1]1'!C21</f>
        <v>BEZPIECZEŃSTWO PUBLICZNE I OCHRONA PRZECIWPOŻAROWA</v>
      </c>
      <c r="E13" s="239"/>
      <c r="F13" s="87">
        <f aca="true" t="shared" si="1" ref="F13:K13">SUM(F14:F14)</f>
        <v>1000</v>
      </c>
      <c r="G13" s="88">
        <f t="shared" si="1"/>
        <v>1000</v>
      </c>
      <c r="H13" s="89">
        <f t="shared" si="1"/>
        <v>0</v>
      </c>
      <c r="I13" s="89">
        <f t="shared" si="1"/>
        <v>0</v>
      </c>
      <c r="J13" s="89">
        <f t="shared" si="1"/>
        <v>0</v>
      </c>
      <c r="K13" s="90">
        <f t="shared" si="1"/>
        <v>1000</v>
      </c>
    </row>
    <row r="14" spans="2:11" ht="24.75" customHeight="1">
      <c r="B14" s="91"/>
      <c r="C14" s="235">
        <v>75414</v>
      </c>
      <c r="D14" s="93" t="s">
        <v>718</v>
      </c>
      <c r="E14" s="238">
        <v>2010</v>
      </c>
      <c r="F14" s="94">
        <v>1000</v>
      </c>
      <c r="G14" s="95">
        <f>SUM(H14:K14)</f>
        <v>1000</v>
      </c>
      <c r="H14" s="96"/>
      <c r="I14" s="96"/>
      <c r="J14" s="96"/>
      <c r="K14" s="97">
        <v>1000</v>
      </c>
    </row>
    <row r="15" spans="2:17" ht="24.75" customHeight="1">
      <c r="B15" s="83">
        <v>852</v>
      </c>
      <c r="C15" s="84"/>
      <c r="D15" s="85" t="str">
        <f>'[1]1'!C27</f>
        <v>POMOC SPOŁECZNA</v>
      </c>
      <c r="E15" s="239"/>
      <c r="F15" s="87">
        <f aca="true" t="shared" si="2" ref="F15:K15">SUM(F16:F17)</f>
        <v>2911500</v>
      </c>
      <c r="G15" s="88">
        <f t="shared" si="2"/>
        <v>2911500</v>
      </c>
      <c r="H15" s="89">
        <f t="shared" si="2"/>
        <v>72580</v>
      </c>
      <c r="I15" s="89">
        <f t="shared" si="2"/>
        <v>12720</v>
      </c>
      <c r="J15" s="89">
        <f t="shared" si="2"/>
        <v>2826200</v>
      </c>
      <c r="K15" s="90">
        <f t="shared" si="2"/>
        <v>0</v>
      </c>
      <c r="L15" s="99"/>
      <c r="M15" s="99"/>
      <c r="N15" s="99"/>
      <c r="O15" s="99"/>
      <c r="P15" s="99"/>
      <c r="Q15" s="100"/>
    </row>
    <row r="16" spans="2:17" s="101" customFormat="1" ht="24.75" customHeight="1">
      <c r="B16" s="102"/>
      <c r="C16" s="236">
        <v>85212</v>
      </c>
      <c r="D16" s="103" t="s">
        <v>719</v>
      </c>
      <c r="E16" s="238">
        <v>2010</v>
      </c>
      <c r="F16" s="104">
        <v>2911000</v>
      </c>
      <c r="G16" s="95">
        <f>SUM(H16:K16)</f>
        <v>2911000</v>
      </c>
      <c r="H16" s="105">
        <v>72580</v>
      </c>
      <c r="I16" s="105">
        <v>12220</v>
      </c>
      <c r="J16" s="105">
        <v>2826200</v>
      </c>
      <c r="K16" s="106">
        <v>0</v>
      </c>
      <c r="L16" s="107"/>
      <c r="M16" s="107"/>
      <c r="N16" s="107"/>
      <c r="O16" s="107"/>
      <c r="P16" s="107"/>
      <c r="Q16" s="108"/>
    </row>
    <row r="17" spans="2:11" ht="21" customHeight="1" thickBot="1">
      <c r="B17" s="91"/>
      <c r="C17" s="237" t="s">
        <v>635</v>
      </c>
      <c r="D17" s="243" t="s">
        <v>720</v>
      </c>
      <c r="E17" s="244">
        <v>2010</v>
      </c>
      <c r="F17" s="94">
        <v>500</v>
      </c>
      <c r="G17" s="95">
        <f>SUM(H17:K17)</f>
        <v>500</v>
      </c>
      <c r="H17" s="96"/>
      <c r="I17" s="96">
        <v>500</v>
      </c>
      <c r="J17" s="96"/>
      <c r="K17" s="97"/>
    </row>
    <row r="18" spans="2:12" ht="24.75" customHeight="1" thickBot="1">
      <c r="B18" s="725" t="s">
        <v>721</v>
      </c>
      <c r="C18" s="726"/>
      <c r="D18" s="726"/>
      <c r="E18" s="195"/>
      <c r="F18" s="196">
        <f aca="true" t="shared" si="3" ref="F18:K18">F9+F11+F13+F15</f>
        <v>2973314</v>
      </c>
      <c r="G18" s="197">
        <f t="shared" si="3"/>
        <v>2973314</v>
      </c>
      <c r="H18" s="198">
        <f t="shared" si="3"/>
        <v>124308</v>
      </c>
      <c r="I18" s="198">
        <f t="shared" si="3"/>
        <v>21806</v>
      </c>
      <c r="J18" s="198">
        <f t="shared" si="3"/>
        <v>2826200</v>
      </c>
      <c r="K18" s="199">
        <f t="shared" si="3"/>
        <v>1000</v>
      </c>
      <c r="L18" s="67"/>
    </row>
    <row r="20" spans="3:8" ht="12.75" customHeight="1">
      <c r="C20" s="194" t="s">
        <v>784</v>
      </c>
      <c r="G20" s="727"/>
      <c r="H20" s="727"/>
    </row>
    <row r="21" spans="3:8" ht="12.75" customHeight="1">
      <c r="C21" s="194" t="s">
        <v>785</v>
      </c>
      <c r="E21" s="728">
        <v>0</v>
      </c>
      <c r="F21" s="728"/>
      <c r="H21" s="111"/>
    </row>
    <row r="22" spans="3:8" ht="12.75">
      <c r="C22" s="194" t="s">
        <v>786</v>
      </c>
      <c r="E22" s="721">
        <v>47000</v>
      </c>
      <c r="F22" s="721"/>
      <c r="H22" s="112"/>
    </row>
    <row r="26" ht="12.75">
      <c r="G26" s="67"/>
    </row>
  </sheetData>
  <mergeCells count="15">
    <mergeCell ref="E22:F22"/>
    <mergeCell ref="F1:J1"/>
    <mergeCell ref="F2:J2"/>
    <mergeCell ref="E3:J3"/>
    <mergeCell ref="A4:K4"/>
    <mergeCell ref="B18:D18"/>
    <mergeCell ref="G20:H20"/>
    <mergeCell ref="E21:F21"/>
    <mergeCell ref="A5:K5"/>
    <mergeCell ref="B7:B8"/>
    <mergeCell ref="G7:K7"/>
    <mergeCell ref="C7:C8"/>
    <mergeCell ref="D7:D8"/>
    <mergeCell ref="E7:E8"/>
    <mergeCell ref="F7:F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56.421875" style="0" customWidth="1"/>
    <col min="4" max="4" width="15.00390625" style="0" customWidth="1"/>
  </cols>
  <sheetData>
    <row r="1" spans="2:7" ht="12.75">
      <c r="B1" s="78"/>
      <c r="C1" s="722" t="s">
        <v>722</v>
      </c>
      <c r="D1" s="722"/>
      <c r="E1" s="113"/>
      <c r="F1" s="113"/>
      <c r="G1" s="113"/>
    </row>
    <row r="2" spans="2:7" ht="12.75">
      <c r="B2" s="78"/>
      <c r="C2" s="722" t="s">
        <v>499</v>
      </c>
      <c r="D2" s="722"/>
      <c r="E2" s="113"/>
      <c r="F2" s="113"/>
      <c r="G2" s="113"/>
    </row>
    <row r="3" spans="2:7" ht="12.75">
      <c r="B3" s="722" t="s">
        <v>803</v>
      </c>
      <c r="C3" s="722"/>
      <c r="D3" s="722"/>
      <c r="E3" s="113"/>
      <c r="F3" s="113"/>
      <c r="G3" s="113"/>
    </row>
    <row r="4" ht="12.75">
      <c r="C4" s="39"/>
    </row>
    <row r="5" ht="12.75">
      <c r="C5" s="39"/>
    </row>
    <row r="6" spans="1:4" ht="15.75">
      <c r="A6" s="724" t="s">
        <v>723</v>
      </c>
      <c r="B6" s="724"/>
      <c r="C6" s="724"/>
      <c r="D6" s="724"/>
    </row>
    <row r="7" spans="1:4" ht="42.75" customHeight="1">
      <c r="A7" s="751" t="s">
        <v>804</v>
      </c>
      <c r="B7" s="751"/>
      <c r="C7" s="751"/>
      <c r="D7" s="751"/>
    </row>
    <row r="8" ht="12.75">
      <c r="C8" s="39"/>
    </row>
    <row r="9" spans="3:4" ht="13.5" thickBot="1">
      <c r="C9" s="39"/>
      <c r="D9" s="77" t="s">
        <v>707</v>
      </c>
    </row>
    <row r="10" spans="1:4" ht="13.5" thickTop="1">
      <c r="A10" s="114" t="s">
        <v>470</v>
      </c>
      <c r="B10" s="115" t="s">
        <v>471</v>
      </c>
      <c r="C10" s="116" t="s">
        <v>724</v>
      </c>
      <c r="D10" s="117" t="s">
        <v>725</v>
      </c>
    </row>
    <row r="11" spans="1:4" ht="13.5" thickBot="1">
      <c r="A11" s="118">
        <v>1</v>
      </c>
      <c r="B11" s="119">
        <v>2</v>
      </c>
      <c r="C11" s="120">
        <v>3</v>
      </c>
      <c r="D11" s="121">
        <v>4</v>
      </c>
    </row>
    <row r="12" spans="1:4" ht="16.5" customHeight="1" thickBot="1" thickTop="1">
      <c r="A12" s="742" t="s">
        <v>726</v>
      </c>
      <c r="B12" s="743"/>
      <c r="C12" s="744"/>
      <c r="D12" s="122">
        <f>D13</f>
        <v>140000</v>
      </c>
    </row>
    <row r="13" spans="1:4" ht="19.5" customHeight="1" thickTop="1">
      <c r="A13" s="123">
        <v>756</v>
      </c>
      <c r="B13" s="124">
        <v>75618</v>
      </c>
      <c r="C13" s="125" t="s">
        <v>727</v>
      </c>
      <c r="D13" s="126">
        <f>D14</f>
        <v>140000</v>
      </c>
    </row>
    <row r="14" spans="1:4" ht="12.75">
      <c r="A14" s="731"/>
      <c r="B14" s="733"/>
      <c r="C14" s="127" t="s">
        <v>728</v>
      </c>
      <c r="D14" s="740">
        <v>140000</v>
      </c>
    </row>
    <row r="15" spans="1:4" ht="24.75" customHeight="1" thickBot="1">
      <c r="A15" s="731"/>
      <c r="B15" s="733"/>
      <c r="C15" s="127" t="s">
        <v>729</v>
      </c>
      <c r="D15" s="740"/>
    </row>
    <row r="16" spans="1:4" ht="23.25" customHeight="1" thickBot="1" thickTop="1">
      <c r="A16" s="742" t="s">
        <v>730</v>
      </c>
      <c r="B16" s="743"/>
      <c r="C16" s="744"/>
      <c r="D16" s="129">
        <f>D17+D22</f>
        <v>140000</v>
      </c>
    </row>
    <row r="17" spans="1:4" ht="23.25" customHeight="1" thickTop="1">
      <c r="A17" s="114">
        <v>851</v>
      </c>
      <c r="B17" s="115">
        <v>85153</v>
      </c>
      <c r="C17" s="130" t="s">
        <v>731</v>
      </c>
      <c r="D17" s="131">
        <f>D19+D20+D21</f>
        <v>1800</v>
      </c>
    </row>
    <row r="18" spans="1:4" ht="29.25" customHeight="1">
      <c r="A18" s="75"/>
      <c r="B18" s="76"/>
      <c r="C18" s="132" t="s">
        <v>732</v>
      </c>
      <c r="D18" s="128"/>
    </row>
    <row r="19" spans="1:4" ht="29.25" customHeight="1">
      <c r="A19" s="75"/>
      <c r="B19" s="76"/>
      <c r="C19" s="133" t="s">
        <v>733</v>
      </c>
      <c r="D19" s="128">
        <v>500</v>
      </c>
    </row>
    <row r="20" spans="1:4" ht="25.5" customHeight="1">
      <c r="A20" s="75"/>
      <c r="B20" s="76"/>
      <c r="C20" s="134" t="s">
        <v>734</v>
      </c>
      <c r="D20" s="128">
        <v>1100</v>
      </c>
    </row>
    <row r="21" spans="1:4" ht="25.5" customHeight="1">
      <c r="A21" s="75"/>
      <c r="B21" s="76"/>
      <c r="C21" s="134" t="s">
        <v>735</v>
      </c>
      <c r="D21" s="128">
        <v>200</v>
      </c>
    </row>
    <row r="22" spans="1:4" ht="15.75" customHeight="1">
      <c r="A22" s="745">
        <v>851</v>
      </c>
      <c r="B22" s="747">
        <v>85154</v>
      </c>
      <c r="C22" s="34" t="s">
        <v>736</v>
      </c>
      <c r="D22" s="749">
        <f>D25+D30+D32</f>
        <v>138200</v>
      </c>
    </row>
    <row r="23" spans="1:4" ht="12.75">
      <c r="A23" s="746"/>
      <c r="B23" s="748"/>
      <c r="C23" s="135" t="s">
        <v>728</v>
      </c>
      <c r="D23" s="750"/>
    </row>
    <row r="24" spans="1:4" ht="33" customHeight="1">
      <c r="A24" s="737"/>
      <c r="B24" s="738"/>
      <c r="C24" s="136" t="s">
        <v>737</v>
      </c>
      <c r="D24" s="137"/>
    </row>
    <row r="25" spans="1:4" ht="30.75" customHeight="1">
      <c r="A25" s="731"/>
      <c r="B25" s="739"/>
      <c r="C25" s="133" t="s">
        <v>738</v>
      </c>
      <c r="D25" s="740">
        <v>82000</v>
      </c>
    </row>
    <row r="26" spans="1:4" ht="22.5" customHeight="1">
      <c r="A26" s="731"/>
      <c r="B26" s="739"/>
      <c r="C26" s="133" t="s">
        <v>739</v>
      </c>
      <c r="D26" s="740"/>
    </row>
    <row r="27" spans="1:4" ht="21" customHeight="1">
      <c r="A27" s="731"/>
      <c r="B27" s="739"/>
      <c r="C27" s="133" t="s">
        <v>740</v>
      </c>
      <c r="D27" s="740"/>
    </row>
    <row r="28" spans="1:4" ht="26.25" customHeight="1">
      <c r="A28" s="731"/>
      <c r="B28" s="739"/>
      <c r="C28" s="133" t="s">
        <v>746</v>
      </c>
      <c r="D28" s="740"/>
    </row>
    <row r="29" spans="1:4" ht="29.25" customHeight="1">
      <c r="A29" s="731"/>
      <c r="B29" s="739"/>
      <c r="C29" s="133" t="s">
        <v>741</v>
      </c>
      <c r="D29" s="740"/>
    </row>
    <row r="30" spans="1:4" ht="27.75" customHeight="1">
      <c r="A30" s="731"/>
      <c r="B30" s="733"/>
      <c r="C30" s="138" t="s">
        <v>742</v>
      </c>
      <c r="D30" s="735">
        <v>48200</v>
      </c>
    </row>
    <row r="31" spans="1:4" ht="41.25" customHeight="1">
      <c r="A31" s="731"/>
      <c r="B31" s="733"/>
      <c r="C31" s="135" t="s">
        <v>743</v>
      </c>
      <c r="D31" s="741"/>
    </row>
    <row r="32" spans="1:4" ht="29.25" customHeight="1">
      <c r="A32" s="731"/>
      <c r="B32" s="733"/>
      <c r="C32" s="138" t="s">
        <v>744</v>
      </c>
      <c r="D32" s="735">
        <v>8000</v>
      </c>
    </row>
    <row r="33" spans="1:4" ht="26.25" customHeight="1" thickBot="1">
      <c r="A33" s="732"/>
      <c r="B33" s="734"/>
      <c r="C33" s="139" t="s">
        <v>745</v>
      </c>
      <c r="D33" s="736"/>
    </row>
    <row r="34" spans="3:4" ht="13.5" thickTop="1">
      <c r="C34" s="39"/>
      <c r="D34" s="38"/>
    </row>
    <row r="35" spans="3:4" ht="12.75">
      <c r="C35" s="39"/>
      <c r="D35" s="38"/>
    </row>
    <row r="36" spans="3:4" ht="12.75">
      <c r="C36" s="39"/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  <row r="65" ht="12.75">
      <c r="D65" s="38"/>
    </row>
    <row r="66" ht="12.75">
      <c r="D66" s="38"/>
    </row>
    <row r="67" ht="12.75">
      <c r="D67" s="38"/>
    </row>
    <row r="68" ht="12.75">
      <c r="D68" s="38"/>
    </row>
    <row r="69" ht="12.75">
      <c r="D69" s="38"/>
    </row>
    <row r="70" ht="12.75">
      <c r="D70" s="38"/>
    </row>
    <row r="71" ht="12.75">
      <c r="D71" s="38"/>
    </row>
    <row r="72" ht="12.75">
      <c r="D72" s="38"/>
    </row>
    <row r="73" ht="12.75">
      <c r="D73" s="38"/>
    </row>
    <row r="74" ht="12.75">
      <c r="D74" s="38"/>
    </row>
    <row r="75" ht="12.75">
      <c r="D75" s="38"/>
    </row>
    <row r="76" ht="12.75">
      <c r="D76" s="38"/>
    </row>
    <row r="77" ht="12.75">
      <c r="D77" s="38"/>
    </row>
    <row r="78" ht="12.75">
      <c r="D78" s="38"/>
    </row>
    <row r="79" ht="12.75">
      <c r="D79" s="38"/>
    </row>
    <row r="80" ht="12.75">
      <c r="D80" s="38"/>
    </row>
    <row r="81" ht="12.75">
      <c r="D81" s="38"/>
    </row>
    <row r="82" ht="12.75">
      <c r="D82" s="38"/>
    </row>
    <row r="83" ht="12.75">
      <c r="D83" s="38"/>
    </row>
    <row r="84" ht="12.75">
      <c r="D84" s="38"/>
    </row>
    <row r="85" ht="12.75">
      <c r="D85" s="38"/>
    </row>
    <row r="86" ht="12.75">
      <c r="D86" s="38"/>
    </row>
    <row r="87" ht="12.75">
      <c r="D87" s="38"/>
    </row>
    <row r="88" ht="12.75">
      <c r="D88" s="38"/>
    </row>
    <row r="89" ht="12.75">
      <c r="D89" s="38"/>
    </row>
    <row r="90" ht="12.75">
      <c r="D90" s="38"/>
    </row>
    <row r="91" ht="12.75">
      <c r="D91" s="38"/>
    </row>
    <row r="92" ht="12.75">
      <c r="D92" s="38"/>
    </row>
    <row r="93" ht="12.75">
      <c r="D93" s="38"/>
    </row>
    <row r="94" ht="12.75">
      <c r="D94" s="38"/>
    </row>
    <row r="95" ht="12.75">
      <c r="D95" s="38"/>
    </row>
    <row r="96" ht="12.75">
      <c r="D96" s="38"/>
    </row>
    <row r="97" ht="12.75">
      <c r="D97" s="38"/>
    </row>
    <row r="98" ht="12.75">
      <c r="D98" s="38"/>
    </row>
    <row r="99" ht="12.75">
      <c r="D99" s="38"/>
    </row>
    <row r="100" ht="12.75">
      <c r="D100" s="38"/>
    </row>
    <row r="101" ht="12.75">
      <c r="D101" s="38"/>
    </row>
    <row r="102" ht="12.75">
      <c r="D102" s="38"/>
    </row>
    <row r="103" ht="12.75">
      <c r="D103" s="38"/>
    </row>
    <row r="104" ht="12.75">
      <c r="D104" s="38"/>
    </row>
    <row r="105" ht="12.75">
      <c r="D105" s="38"/>
    </row>
    <row r="106" ht="12.75">
      <c r="D106" s="38"/>
    </row>
    <row r="107" ht="12.75">
      <c r="D107" s="38"/>
    </row>
    <row r="108" ht="12.75">
      <c r="D108" s="38"/>
    </row>
    <row r="109" ht="12.75">
      <c r="D109" s="38"/>
    </row>
    <row r="110" ht="12.75">
      <c r="D110" s="38"/>
    </row>
    <row r="111" ht="12.75">
      <c r="D111" s="38"/>
    </row>
    <row r="112" ht="12.75">
      <c r="D112" s="38"/>
    </row>
    <row r="113" ht="12.75">
      <c r="D113" s="38"/>
    </row>
    <row r="114" ht="12.75">
      <c r="D114" s="38"/>
    </row>
    <row r="115" ht="12.75">
      <c r="D115" s="38"/>
    </row>
    <row r="116" ht="12.75">
      <c r="D116" s="38"/>
    </row>
    <row r="117" ht="12.75">
      <c r="D117" s="38"/>
    </row>
    <row r="118" ht="12.75">
      <c r="D118" s="38"/>
    </row>
    <row r="119" ht="12.75">
      <c r="D119" s="38"/>
    </row>
    <row r="120" ht="12.75">
      <c r="D120" s="38"/>
    </row>
    <row r="121" ht="12.75">
      <c r="D121" s="38"/>
    </row>
    <row r="122" ht="12.75">
      <c r="D122" s="38"/>
    </row>
    <row r="123" ht="12.75">
      <c r="D123" s="38"/>
    </row>
    <row r="124" ht="12.75">
      <c r="D124" s="38"/>
    </row>
    <row r="125" ht="12.75">
      <c r="D125" s="38"/>
    </row>
    <row r="126" ht="12.75">
      <c r="D126" s="38"/>
    </row>
    <row r="127" ht="12.75">
      <c r="D127" s="38"/>
    </row>
    <row r="128" ht="12.75">
      <c r="D128" s="38"/>
    </row>
    <row r="129" ht="12.75">
      <c r="D129" s="38"/>
    </row>
    <row r="130" ht="12.75">
      <c r="D130" s="38"/>
    </row>
    <row r="131" ht="12.75">
      <c r="D131" s="38"/>
    </row>
    <row r="132" ht="12.75">
      <c r="D132" s="38"/>
    </row>
    <row r="133" ht="12.75">
      <c r="D133" s="38"/>
    </row>
    <row r="134" ht="12.75">
      <c r="D134" s="38"/>
    </row>
    <row r="135" ht="12.75">
      <c r="D135" s="38"/>
    </row>
    <row r="136" ht="12.75">
      <c r="D136" s="38"/>
    </row>
    <row r="137" ht="12.75">
      <c r="D137" s="38"/>
    </row>
    <row r="138" ht="12.75">
      <c r="D138" s="38"/>
    </row>
    <row r="139" ht="12.75">
      <c r="D139" s="38"/>
    </row>
    <row r="140" ht="12.75">
      <c r="D140" s="38"/>
    </row>
    <row r="141" ht="12.75">
      <c r="D141" s="38"/>
    </row>
    <row r="142" ht="12.75">
      <c r="D142" s="38"/>
    </row>
    <row r="143" ht="12.75">
      <c r="D143" s="38"/>
    </row>
    <row r="144" ht="12.75">
      <c r="D144" s="38"/>
    </row>
    <row r="145" ht="12.75">
      <c r="D145" s="38"/>
    </row>
    <row r="146" ht="12.75">
      <c r="D146" s="38"/>
    </row>
    <row r="147" ht="12.75">
      <c r="D147" s="38"/>
    </row>
    <row r="148" ht="12.75">
      <c r="D148" s="38"/>
    </row>
    <row r="149" ht="12.75">
      <c r="D149" s="38"/>
    </row>
    <row r="150" ht="12.75">
      <c r="D150" s="38"/>
    </row>
    <row r="151" ht="12.75">
      <c r="D151" s="38"/>
    </row>
    <row r="152" ht="12.75">
      <c r="D152" s="38"/>
    </row>
    <row r="153" ht="12.75">
      <c r="D153" s="38"/>
    </row>
    <row r="154" ht="12.75">
      <c r="D154" s="38"/>
    </row>
    <row r="155" ht="12.75">
      <c r="D155" s="38"/>
    </row>
    <row r="156" ht="12.75">
      <c r="D156" s="38"/>
    </row>
    <row r="157" ht="12.75">
      <c r="D157" s="38"/>
    </row>
    <row r="158" ht="12.75">
      <c r="D158" s="38"/>
    </row>
    <row r="159" ht="12.75">
      <c r="D159" s="38"/>
    </row>
    <row r="160" ht="12.75">
      <c r="D160" s="38"/>
    </row>
    <row r="161" ht="12.75">
      <c r="D161" s="38"/>
    </row>
    <row r="162" ht="12.75">
      <c r="D162" s="38"/>
    </row>
    <row r="163" ht="12.75">
      <c r="D163" s="38"/>
    </row>
    <row r="164" ht="12.75">
      <c r="D164" s="38"/>
    </row>
    <row r="165" ht="12.75">
      <c r="D165" s="38"/>
    </row>
    <row r="166" ht="12.75">
      <c r="D166" s="38"/>
    </row>
    <row r="167" ht="12.75">
      <c r="D167" s="38"/>
    </row>
    <row r="168" ht="12.75">
      <c r="D168" s="38"/>
    </row>
    <row r="169" ht="12.75">
      <c r="D169" s="38"/>
    </row>
    <row r="170" ht="12.75">
      <c r="D170" s="38"/>
    </row>
    <row r="171" ht="12.75">
      <c r="D171" s="38"/>
    </row>
    <row r="172" ht="12.75">
      <c r="D172" s="38"/>
    </row>
    <row r="173" ht="12.75">
      <c r="D173" s="38"/>
    </row>
    <row r="174" ht="12.75">
      <c r="D174" s="38"/>
    </row>
    <row r="175" ht="12.75">
      <c r="D175" s="38"/>
    </row>
    <row r="176" ht="12.75">
      <c r="D176" s="38"/>
    </row>
    <row r="177" ht="12.75">
      <c r="D177" s="38"/>
    </row>
  </sheetData>
  <mergeCells count="22">
    <mergeCell ref="C1:D1"/>
    <mergeCell ref="C2:D2"/>
    <mergeCell ref="B3:D3"/>
    <mergeCell ref="A6:D6"/>
    <mergeCell ref="A7:D7"/>
    <mergeCell ref="A12:C12"/>
    <mergeCell ref="A14:A15"/>
    <mergeCell ref="B14:B15"/>
    <mergeCell ref="D14:D15"/>
    <mergeCell ref="A16:C16"/>
    <mergeCell ref="A22:A23"/>
    <mergeCell ref="B22:B23"/>
    <mergeCell ref="D22:D23"/>
    <mergeCell ref="A32:A33"/>
    <mergeCell ref="B32:B33"/>
    <mergeCell ref="D32:D33"/>
    <mergeCell ref="A24:A29"/>
    <mergeCell ref="B24:B29"/>
    <mergeCell ref="D25:D29"/>
    <mergeCell ref="A30:A31"/>
    <mergeCell ref="B30:B31"/>
    <mergeCell ref="D30:D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E1">
      <selection activeCell="A3" sqref="A3:J3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66.7109375" style="1" customWidth="1"/>
    <col min="5" max="5" width="13.28125" style="1" customWidth="1"/>
    <col min="6" max="6" width="11.00390625" style="1" customWidth="1"/>
    <col min="7" max="7" width="10.00390625" style="1" customWidth="1"/>
    <col min="8" max="8" width="12.00390625" style="1" customWidth="1"/>
    <col min="9" max="9" width="11.421875" style="1" customWidth="1"/>
    <col min="10" max="10" width="12.8515625" style="1" customWidth="1"/>
    <col min="11" max="11" width="9.140625" style="1" customWidth="1"/>
    <col min="12" max="12" width="10.7109375" style="1" bestFit="1" customWidth="1"/>
    <col min="13" max="16384" width="9.140625" style="1" customWidth="1"/>
  </cols>
  <sheetData>
    <row r="1" spans="1:11" ht="29.25" customHeight="1">
      <c r="A1" s="2"/>
      <c r="F1" s="754" t="s">
        <v>772</v>
      </c>
      <c r="G1" s="754"/>
      <c r="H1" s="754"/>
      <c r="I1" s="754"/>
      <c r="J1" s="754"/>
      <c r="K1" s="3"/>
    </row>
    <row r="2" ht="8.25" customHeight="1">
      <c r="A2" s="2"/>
    </row>
    <row r="3" spans="1:11" ht="19.5" customHeight="1">
      <c r="A3" s="755" t="s">
        <v>866</v>
      </c>
      <c r="B3" s="755"/>
      <c r="C3" s="755"/>
      <c r="D3" s="755"/>
      <c r="E3" s="755"/>
      <c r="F3" s="755"/>
      <c r="G3" s="755"/>
      <c r="H3" s="755"/>
      <c r="I3" s="755"/>
      <c r="J3" s="755"/>
      <c r="K3" s="4"/>
    </row>
    <row r="4" spans="1:10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41.25" customHeight="1" thickBot="1" thickTop="1">
      <c r="A5" s="361" t="s">
        <v>470</v>
      </c>
      <c r="B5" s="362" t="s">
        <v>471</v>
      </c>
      <c r="C5" s="363" t="s">
        <v>472</v>
      </c>
      <c r="D5" s="6" t="s">
        <v>938</v>
      </c>
      <c r="E5" s="364" t="s">
        <v>262</v>
      </c>
      <c r="F5" s="364" t="s">
        <v>473</v>
      </c>
      <c r="G5" s="364" t="s">
        <v>939</v>
      </c>
      <c r="H5" s="364" t="s">
        <v>940</v>
      </c>
      <c r="I5" s="364" t="s">
        <v>941</v>
      </c>
      <c r="J5" s="365" t="s">
        <v>942</v>
      </c>
    </row>
    <row r="6" spans="1:10" ht="19.5" customHeight="1" thickTop="1">
      <c r="A6" s="366" t="s">
        <v>474</v>
      </c>
      <c r="B6" s="367" t="s">
        <v>475</v>
      </c>
      <c r="C6" s="367" t="s">
        <v>476</v>
      </c>
      <c r="D6" s="368" t="s">
        <v>943</v>
      </c>
      <c r="E6" s="369">
        <v>1611261</v>
      </c>
      <c r="F6" s="369"/>
      <c r="G6" s="369">
        <v>162622</v>
      </c>
      <c r="H6" s="369"/>
      <c r="I6" s="369"/>
      <c r="J6" s="370">
        <f aca="true" t="shared" si="0" ref="J6:J33">SUM(F6:I6)</f>
        <v>162622</v>
      </c>
    </row>
    <row r="7" spans="1:10" ht="19.5" customHeight="1">
      <c r="A7" s="371" t="s">
        <v>474</v>
      </c>
      <c r="B7" s="372" t="s">
        <v>475</v>
      </c>
      <c r="C7" s="373" t="s">
        <v>476</v>
      </c>
      <c r="D7" s="374" t="s">
        <v>944</v>
      </c>
      <c r="E7" s="375">
        <v>6000000</v>
      </c>
      <c r="F7" s="375">
        <v>580000</v>
      </c>
      <c r="G7" s="375"/>
      <c r="H7" s="375">
        <v>720000</v>
      </c>
      <c r="I7" s="375">
        <v>240000</v>
      </c>
      <c r="J7" s="376">
        <f t="shared" si="0"/>
        <v>1540000</v>
      </c>
    </row>
    <row r="8" spans="1:10" ht="19.5" customHeight="1">
      <c r="A8" s="377" t="s">
        <v>474</v>
      </c>
      <c r="B8" s="378" t="s">
        <v>475</v>
      </c>
      <c r="C8" s="378" t="s">
        <v>476</v>
      </c>
      <c r="D8" s="379" t="s">
        <v>945</v>
      </c>
      <c r="E8" s="380">
        <v>7846790</v>
      </c>
      <c r="F8" s="381">
        <v>1300000</v>
      </c>
      <c r="G8" s="381"/>
      <c r="H8" s="381"/>
      <c r="I8" s="381"/>
      <c r="J8" s="376">
        <f t="shared" si="0"/>
        <v>1300000</v>
      </c>
    </row>
    <row r="9" spans="1:10" ht="52.5" customHeight="1">
      <c r="A9" s="377" t="s">
        <v>474</v>
      </c>
      <c r="B9" s="378" t="s">
        <v>475</v>
      </c>
      <c r="C9" s="378" t="s">
        <v>476</v>
      </c>
      <c r="D9" s="379" t="s">
        <v>11</v>
      </c>
      <c r="E9" s="380">
        <v>1000000</v>
      </c>
      <c r="F9" s="381">
        <v>50000</v>
      </c>
      <c r="G9" s="381"/>
      <c r="H9" s="381"/>
      <c r="I9" s="381"/>
      <c r="J9" s="376">
        <f t="shared" si="0"/>
        <v>50000</v>
      </c>
    </row>
    <row r="10" spans="1:10" ht="19.5" customHeight="1">
      <c r="A10" s="382" t="s">
        <v>478</v>
      </c>
      <c r="B10" s="373" t="s">
        <v>479</v>
      </c>
      <c r="C10" s="373" t="s">
        <v>476</v>
      </c>
      <c r="D10" s="383" t="s">
        <v>496</v>
      </c>
      <c r="E10" s="375">
        <v>857660</v>
      </c>
      <c r="F10" s="375">
        <v>50000</v>
      </c>
      <c r="G10" s="375"/>
      <c r="H10" s="375"/>
      <c r="I10" s="375">
        <v>168000</v>
      </c>
      <c r="J10" s="376">
        <f t="shared" si="0"/>
        <v>218000</v>
      </c>
    </row>
    <row r="11" spans="1:12" ht="28.5" customHeight="1">
      <c r="A11" s="384" t="s">
        <v>478</v>
      </c>
      <c r="B11" s="385" t="s">
        <v>479</v>
      </c>
      <c r="C11" s="373" t="s">
        <v>476</v>
      </c>
      <c r="D11" s="386" t="s">
        <v>969</v>
      </c>
      <c r="E11" s="387">
        <v>300000</v>
      </c>
      <c r="F11" s="375">
        <v>300000</v>
      </c>
      <c r="G11" s="375"/>
      <c r="H11" s="375"/>
      <c r="I11" s="375"/>
      <c r="J11" s="376">
        <f t="shared" si="0"/>
        <v>300000</v>
      </c>
      <c r="L11" s="7"/>
    </row>
    <row r="12" spans="1:10" ht="19.5" customHeight="1">
      <c r="A12" s="382" t="s">
        <v>478</v>
      </c>
      <c r="B12" s="373" t="s">
        <v>479</v>
      </c>
      <c r="C12" s="373" t="s">
        <v>476</v>
      </c>
      <c r="D12" s="388" t="s">
        <v>801</v>
      </c>
      <c r="E12" s="375">
        <v>500204</v>
      </c>
      <c r="F12" s="375">
        <v>250204</v>
      </c>
      <c r="G12" s="375"/>
      <c r="H12" s="375"/>
      <c r="I12" s="375">
        <v>250000</v>
      </c>
      <c r="J12" s="376">
        <f t="shared" si="0"/>
        <v>500204</v>
      </c>
    </row>
    <row r="13" spans="1:10" ht="19.5" customHeight="1">
      <c r="A13" s="377" t="s">
        <v>480</v>
      </c>
      <c r="B13" s="378" t="s">
        <v>481</v>
      </c>
      <c r="C13" s="378" t="s">
        <v>477</v>
      </c>
      <c r="D13" s="389" t="s">
        <v>946</v>
      </c>
      <c r="E13" s="381">
        <v>53200</v>
      </c>
      <c r="F13" s="381"/>
      <c r="G13" s="381">
        <v>9120</v>
      </c>
      <c r="H13" s="381"/>
      <c r="I13" s="381"/>
      <c r="J13" s="390">
        <f t="shared" si="0"/>
        <v>9120</v>
      </c>
    </row>
    <row r="14" spans="1:10" ht="19.5" customHeight="1">
      <c r="A14" s="382" t="s">
        <v>480</v>
      </c>
      <c r="B14" s="373" t="s">
        <v>482</v>
      </c>
      <c r="C14" s="373" t="s">
        <v>476</v>
      </c>
      <c r="D14" s="383" t="s">
        <v>947</v>
      </c>
      <c r="E14" s="375">
        <v>185000</v>
      </c>
      <c r="F14" s="375">
        <v>185000</v>
      </c>
      <c r="G14" s="375"/>
      <c r="H14" s="375"/>
      <c r="I14" s="375"/>
      <c r="J14" s="376">
        <f t="shared" si="0"/>
        <v>185000</v>
      </c>
    </row>
    <row r="15" spans="1:10" ht="42" customHeight="1">
      <c r="A15" s="382" t="s">
        <v>480</v>
      </c>
      <c r="B15" s="373" t="s">
        <v>482</v>
      </c>
      <c r="C15" s="373" t="s">
        <v>476</v>
      </c>
      <c r="D15" s="383" t="s">
        <v>948</v>
      </c>
      <c r="E15" s="375">
        <v>1000000</v>
      </c>
      <c r="F15" s="375">
        <v>350000</v>
      </c>
      <c r="G15" s="375"/>
      <c r="H15" s="375"/>
      <c r="I15" s="375">
        <v>150000</v>
      </c>
      <c r="J15" s="376">
        <f t="shared" si="0"/>
        <v>500000</v>
      </c>
    </row>
    <row r="16" spans="1:10" ht="33" customHeight="1">
      <c r="A16" s="382" t="s">
        <v>483</v>
      </c>
      <c r="B16" s="373" t="s">
        <v>484</v>
      </c>
      <c r="C16" s="373" t="s">
        <v>477</v>
      </c>
      <c r="D16" s="383" t="s">
        <v>949</v>
      </c>
      <c r="E16" s="375">
        <v>20000</v>
      </c>
      <c r="F16" s="375">
        <v>15000</v>
      </c>
      <c r="G16" s="375"/>
      <c r="H16" s="375"/>
      <c r="I16" s="375"/>
      <c r="J16" s="376">
        <v>15000</v>
      </c>
    </row>
    <row r="17" spans="1:10" ht="18" customHeight="1">
      <c r="A17" s="382" t="s">
        <v>485</v>
      </c>
      <c r="B17" s="373" t="s">
        <v>486</v>
      </c>
      <c r="C17" s="391" t="s">
        <v>476</v>
      </c>
      <c r="D17" s="392" t="s">
        <v>968</v>
      </c>
      <c r="E17" s="380">
        <v>4325</v>
      </c>
      <c r="F17" s="380">
        <v>4325</v>
      </c>
      <c r="G17" s="375"/>
      <c r="H17" s="375"/>
      <c r="I17" s="375"/>
      <c r="J17" s="376">
        <f>SUM(F17:I17)</f>
        <v>4325</v>
      </c>
    </row>
    <row r="18" spans="1:10" ht="27" customHeight="1">
      <c r="A18" s="382" t="s">
        <v>489</v>
      </c>
      <c r="B18" s="373" t="s">
        <v>701</v>
      </c>
      <c r="C18" s="373" t="s">
        <v>477</v>
      </c>
      <c r="D18" s="383" t="s">
        <v>950</v>
      </c>
      <c r="E18" s="375">
        <v>19704</v>
      </c>
      <c r="F18" s="375">
        <v>19704</v>
      </c>
      <c r="G18" s="375"/>
      <c r="H18" s="375"/>
      <c r="I18" s="375"/>
      <c r="J18" s="376">
        <f t="shared" si="0"/>
        <v>19704</v>
      </c>
    </row>
    <row r="19" spans="1:10" ht="19.5" customHeight="1">
      <c r="A19" s="405" t="s">
        <v>489</v>
      </c>
      <c r="B19" s="391" t="s">
        <v>951</v>
      </c>
      <c r="C19" s="391" t="s">
        <v>952</v>
      </c>
      <c r="D19" s="406" t="s">
        <v>953</v>
      </c>
      <c r="E19" s="407">
        <v>50000</v>
      </c>
      <c r="F19" s="375">
        <v>50000</v>
      </c>
      <c r="G19" s="375"/>
      <c r="H19" s="375"/>
      <c r="I19" s="375"/>
      <c r="J19" s="376">
        <f t="shared" si="0"/>
        <v>50000</v>
      </c>
    </row>
    <row r="20" spans="1:10" ht="19.5" customHeight="1">
      <c r="A20" s="382" t="s">
        <v>490</v>
      </c>
      <c r="B20" s="373" t="s">
        <v>877</v>
      </c>
      <c r="C20" s="391" t="s">
        <v>476</v>
      </c>
      <c r="D20" s="406" t="s">
        <v>954</v>
      </c>
      <c r="E20" s="407">
        <v>7000</v>
      </c>
      <c r="F20" s="407">
        <v>7000</v>
      </c>
      <c r="G20" s="375"/>
      <c r="H20" s="375"/>
      <c r="I20" s="375"/>
      <c r="J20" s="376">
        <f t="shared" si="0"/>
        <v>7000</v>
      </c>
    </row>
    <row r="21" spans="1:10" ht="19.5" customHeight="1">
      <c r="A21" s="382" t="s">
        <v>490</v>
      </c>
      <c r="B21" s="373" t="s">
        <v>877</v>
      </c>
      <c r="C21" s="391" t="s">
        <v>476</v>
      </c>
      <c r="D21" s="406" t="s">
        <v>955</v>
      </c>
      <c r="E21" s="407">
        <v>8000</v>
      </c>
      <c r="F21" s="407">
        <v>8000</v>
      </c>
      <c r="G21" s="375"/>
      <c r="H21" s="375"/>
      <c r="I21" s="375"/>
      <c r="J21" s="376">
        <f t="shared" si="0"/>
        <v>8000</v>
      </c>
    </row>
    <row r="22" spans="1:10" ht="19.5" customHeight="1">
      <c r="A22" s="382" t="s">
        <v>490</v>
      </c>
      <c r="B22" s="373" t="s">
        <v>877</v>
      </c>
      <c r="C22" s="391" t="s">
        <v>476</v>
      </c>
      <c r="D22" s="406" t="s">
        <v>966</v>
      </c>
      <c r="E22" s="407">
        <v>7631</v>
      </c>
      <c r="F22" s="407">
        <v>7631</v>
      </c>
      <c r="G22" s="375"/>
      <c r="H22" s="375"/>
      <c r="I22" s="375"/>
      <c r="J22" s="376">
        <f t="shared" si="0"/>
        <v>7631</v>
      </c>
    </row>
    <row r="23" spans="1:10" ht="19.5" customHeight="1">
      <c r="A23" s="382" t="s">
        <v>490</v>
      </c>
      <c r="B23" s="373" t="s">
        <v>877</v>
      </c>
      <c r="C23" s="391" t="s">
        <v>476</v>
      </c>
      <c r="D23" s="392" t="s">
        <v>956</v>
      </c>
      <c r="E23" s="380">
        <v>14019</v>
      </c>
      <c r="F23" s="380">
        <v>14019</v>
      </c>
      <c r="G23" s="375"/>
      <c r="H23" s="375"/>
      <c r="I23" s="375"/>
      <c r="J23" s="376">
        <f t="shared" si="0"/>
        <v>14019</v>
      </c>
    </row>
    <row r="24" spans="1:10" ht="19.5" customHeight="1">
      <c r="A24" s="384" t="s">
        <v>490</v>
      </c>
      <c r="B24" s="385" t="s">
        <v>877</v>
      </c>
      <c r="C24" s="400" t="s">
        <v>477</v>
      </c>
      <c r="D24" s="401" t="s">
        <v>967</v>
      </c>
      <c r="E24" s="387">
        <v>4349</v>
      </c>
      <c r="F24" s="387">
        <v>4349</v>
      </c>
      <c r="G24" s="402"/>
      <c r="H24" s="402"/>
      <c r="I24" s="402"/>
      <c r="J24" s="403">
        <f t="shared" si="0"/>
        <v>4349</v>
      </c>
    </row>
    <row r="25" spans="1:10" ht="33" customHeight="1">
      <c r="A25" s="382" t="s">
        <v>490</v>
      </c>
      <c r="B25" s="373" t="s">
        <v>877</v>
      </c>
      <c r="C25" s="373" t="s">
        <v>952</v>
      </c>
      <c r="D25" s="383" t="s">
        <v>957</v>
      </c>
      <c r="E25" s="375">
        <v>400000</v>
      </c>
      <c r="F25" s="375">
        <v>400000</v>
      </c>
      <c r="G25" s="375"/>
      <c r="H25" s="375"/>
      <c r="I25" s="375"/>
      <c r="J25" s="376">
        <f t="shared" si="0"/>
        <v>400000</v>
      </c>
    </row>
    <row r="26" spans="1:10" ht="30" customHeight="1">
      <c r="A26" s="382" t="s">
        <v>492</v>
      </c>
      <c r="B26" s="373" t="s">
        <v>493</v>
      </c>
      <c r="C26" s="373" t="s">
        <v>476</v>
      </c>
      <c r="D26" s="383" t="s">
        <v>958</v>
      </c>
      <c r="E26" s="375">
        <v>11626</v>
      </c>
      <c r="F26" s="375">
        <v>11626</v>
      </c>
      <c r="G26" s="375"/>
      <c r="H26" s="375"/>
      <c r="I26" s="375"/>
      <c r="J26" s="376">
        <f t="shared" si="0"/>
        <v>11626</v>
      </c>
    </row>
    <row r="27" spans="1:10" ht="19.5" customHeight="1" thickBot="1">
      <c r="A27" s="393" t="s">
        <v>492</v>
      </c>
      <c r="B27" s="394" t="s">
        <v>493</v>
      </c>
      <c r="C27" s="394" t="s">
        <v>476</v>
      </c>
      <c r="D27" s="404" t="s">
        <v>959</v>
      </c>
      <c r="E27" s="395">
        <v>14669</v>
      </c>
      <c r="F27" s="395">
        <v>14669</v>
      </c>
      <c r="G27" s="395"/>
      <c r="H27" s="395"/>
      <c r="I27" s="395"/>
      <c r="J27" s="396">
        <f t="shared" si="0"/>
        <v>14669</v>
      </c>
    </row>
    <row r="28" spans="1:10" ht="19.5" customHeight="1" thickTop="1">
      <c r="A28" s="382" t="s">
        <v>492</v>
      </c>
      <c r="B28" s="373" t="s">
        <v>493</v>
      </c>
      <c r="C28" s="373" t="s">
        <v>476</v>
      </c>
      <c r="D28" s="383" t="s">
        <v>961</v>
      </c>
      <c r="E28" s="375">
        <v>8718</v>
      </c>
      <c r="F28" s="375">
        <v>8718</v>
      </c>
      <c r="G28" s="375"/>
      <c r="H28" s="375"/>
      <c r="I28" s="375"/>
      <c r="J28" s="376">
        <f>SUM(F28:I28)</f>
        <v>8718</v>
      </c>
    </row>
    <row r="29" spans="1:10" ht="28.5" customHeight="1">
      <c r="A29" s="408" t="s">
        <v>492</v>
      </c>
      <c r="B29" s="409" t="s">
        <v>493</v>
      </c>
      <c r="C29" s="409" t="s">
        <v>476</v>
      </c>
      <c r="D29" s="410" t="s">
        <v>960</v>
      </c>
      <c r="E29" s="411">
        <v>4000</v>
      </c>
      <c r="F29" s="411">
        <v>4000</v>
      </c>
      <c r="G29" s="411"/>
      <c r="H29" s="411"/>
      <c r="I29" s="411"/>
      <c r="J29" s="412">
        <f t="shared" si="0"/>
        <v>4000</v>
      </c>
    </row>
    <row r="30" spans="1:10" ht="26.25" customHeight="1">
      <c r="A30" s="382" t="s">
        <v>492</v>
      </c>
      <c r="B30" s="373" t="s">
        <v>493</v>
      </c>
      <c r="C30" s="373" t="s">
        <v>476</v>
      </c>
      <c r="D30" s="383" t="s">
        <v>962</v>
      </c>
      <c r="E30" s="375">
        <v>5000</v>
      </c>
      <c r="F30" s="375">
        <v>5000</v>
      </c>
      <c r="G30" s="375"/>
      <c r="H30" s="375"/>
      <c r="I30" s="375"/>
      <c r="J30" s="376">
        <f t="shared" si="0"/>
        <v>5000</v>
      </c>
    </row>
    <row r="31" spans="1:10" ht="29.25" customHeight="1">
      <c r="A31" s="382" t="s">
        <v>492</v>
      </c>
      <c r="B31" s="373" t="s">
        <v>493</v>
      </c>
      <c r="C31" s="373" t="s">
        <v>476</v>
      </c>
      <c r="D31" s="383" t="s">
        <v>964</v>
      </c>
      <c r="E31" s="375">
        <v>1350000</v>
      </c>
      <c r="F31" s="375">
        <v>684000</v>
      </c>
      <c r="G31" s="375"/>
      <c r="H31" s="375"/>
      <c r="I31" s="375">
        <v>666000</v>
      </c>
      <c r="J31" s="376">
        <f t="shared" si="0"/>
        <v>1350000</v>
      </c>
    </row>
    <row r="32" spans="1:10" ht="23.25" customHeight="1" thickBot="1">
      <c r="A32" s="382" t="s">
        <v>492</v>
      </c>
      <c r="B32" s="373" t="s">
        <v>493</v>
      </c>
      <c r="C32" s="373" t="s">
        <v>477</v>
      </c>
      <c r="D32" s="383" t="s">
        <v>963</v>
      </c>
      <c r="E32" s="375">
        <v>6100</v>
      </c>
      <c r="F32" s="375">
        <v>6100</v>
      </c>
      <c r="G32" s="375"/>
      <c r="H32" s="375"/>
      <c r="I32" s="375"/>
      <c r="J32" s="376">
        <f>SUM(F32:I32)</f>
        <v>6100</v>
      </c>
    </row>
    <row r="33" spans="1:10" ht="19.5" customHeight="1" thickBot="1" thickTop="1">
      <c r="A33" s="752" t="s">
        <v>494</v>
      </c>
      <c r="B33" s="753"/>
      <c r="C33" s="753"/>
      <c r="D33" s="753"/>
      <c r="E33" s="397" t="s">
        <v>495</v>
      </c>
      <c r="F33" s="398">
        <f>SUM(F6:F32)</f>
        <v>4329345</v>
      </c>
      <c r="G33" s="398">
        <f>SUM(G6:G32)</f>
        <v>171742</v>
      </c>
      <c r="H33" s="398">
        <f>SUM(H6:H32)</f>
        <v>720000</v>
      </c>
      <c r="I33" s="398">
        <f>SUM(I6:I32)</f>
        <v>1474000</v>
      </c>
      <c r="J33" s="399">
        <f t="shared" si="0"/>
        <v>6695087</v>
      </c>
    </row>
    <row r="34" ht="19.5" customHeight="1" thickTop="1"/>
  </sheetData>
  <mergeCells count="3">
    <mergeCell ref="A33:D33"/>
    <mergeCell ref="F1:J1"/>
    <mergeCell ref="A3:J3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5" sqref="G5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1:8" ht="12.75">
      <c r="A1" s="8"/>
      <c r="E1" s="766" t="s">
        <v>747</v>
      </c>
      <c r="F1" s="766"/>
      <c r="G1" s="766"/>
      <c r="H1" s="766"/>
    </row>
    <row r="2" spans="1:8" ht="12.75">
      <c r="A2" s="8"/>
      <c r="E2" s="766" t="s">
        <v>826</v>
      </c>
      <c r="F2" s="766"/>
      <c r="G2" s="766"/>
      <c r="H2" s="766"/>
    </row>
    <row r="3" spans="1:8" ht="12.75">
      <c r="A3" s="8"/>
      <c r="E3" s="766" t="s">
        <v>803</v>
      </c>
      <c r="F3" s="766"/>
      <c r="G3" s="766"/>
      <c r="H3" s="766"/>
    </row>
    <row r="4" ht="12.75">
      <c r="A4" s="9"/>
    </row>
    <row r="5" ht="21" customHeight="1">
      <c r="A5" s="9"/>
    </row>
    <row r="6" spans="1:9" ht="28.5" customHeight="1">
      <c r="A6" s="763" t="s">
        <v>751</v>
      </c>
      <c r="B6" s="763"/>
      <c r="C6" s="763"/>
      <c r="D6" s="763"/>
      <c r="E6" s="763"/>
      <c r="F6" s="763"/>
      <c r="G6" s="763"/>
      <c r="H6" s="763"/>
      <c r="I6" s="763"/>
    </row>
    <row r="7" spans="1:9" ht="38.25" customHeight="1">
      <c r="A7" s="763" t="s">
        <v>748</v>
      </c>
      <c r="B7" s="763"/>
      <c r="C7" s="763"/>
      <c r="D7" s="763"/>
      <c r="E7" s="763"/>
      <c r="F7" s="763"/>
      <c r="G7" s="763"/>
      <c r="H7" s="763"/>
      <c r="I7" s="763"/>
    </row>
    <row r="8" spans="1:9" ht="21.75" customHeight="1">
      <c r="A8" s="763" t="s">
        <v>802</v>
      </c>
      <c r="B8" s="763"/>
      <c r="C8" s="763"/>
      <c r="D8" s="763"/>
      <c r="E8" s="763"/>
      <c r="F8" s="763"/>
      <c r="G8" s="763"/>
      <c r="H8" s="763"/>
      <c r="I8" s="763"/>
    </row>
    <row r="9" spans="1:9" ht="27" customHeight="1" thickBot="1">
      <c r="A9" s="10"/>
      <c r="B9" s="10"/>
      <c r="C9" s="10"/>
      <c r="D9" s="10"/>
      <c r="E9" s="10"/>
      <c r="F9" s="10"/>
      <c r="G9" s="10"/>
      <c r="H9" s="10"/>
      <c r="I9" s="10"/>
    </row>
    <row r="10" spans="1:9" ht="54.75" customHeight="1" thickBot="1" thickTop="1">
      <c r="A10" s="11" t="s">
        <v>500</v>
      </c>
      <c r="B10" s="764" t="s">
        <v>749</v>
      </c>
      <c r="C10" s="764"/>
      <c r="D10" s="764"/>
      <c r="E10" s="764"/>
      <c r="F10" s="764" t="s">
        <v>502</v>
      </c>
      <c r="G10" s="764"/>
      <c r="H10" s="764"/>
      <c r="I10" s="765"/>
    </row>
    <row r="11" spans="1:9" ht="39.75" customHeight="1" thickBot="1" thickTop="1">
      <c r="A11" s="140" t="s">
        <v>503</v>
      </c>
      <c r="B11" s="760" t="s">
        <v>750</v>
      </c>
      <c r="C11" s="760"/>
      <c r="D11" s="760"/>
      <c r="E11" s="760"/>
      <c r="F11" s="761">
        <v>200000</v>
      </c>
      <c r="G11" s="761"/>
      <c r="H11" s="761"/>
      <c r="I11" s="762"/>
    </row>
    <row r="12" spans="1:9" ht="39.75" customHeight="1" thickBot="1" thickTop="1">
      <c r="A12" s="756" t="s">
        <v>494</v>
      </c>
      <c r="B12" s="757"/>
      <c r="C12" s="757"/>
      <c r="D12" s="757"/>
      <c r="E12" s="757"/>
      <c r="F12" s="758">
        <f>SUM(F11:I11)</f>
        <v>200000</v>
      </c>
      <c r="G12" s="758"/>
      <c r="H12" s="758"/>
      <c r="I12" s="759"/>
    </row>
    <row r="13" ht="13.5" thickTop="1"/>
  </sheetData>
  <mergeCells count="12">
    <mergeCell ref="E1:H1"/>
    <mergeCell ref="E2:H2"/>
    <mergeCell ref="E3:H3"/>
    <mergeCell ref="A6:I6"/>
    <mergeCell ref="A7:I7"/>
    <mergeCell ref="A8:I8"/>
    <mergeCell ref="B10:E10"/>
    <mergeCell ref="F10:I10"/>
    <mergeCell ref="A12:E12"/>
    <mergeCell ref="F12:I12"/>
    <mergeCell ref="B11:E11"/>
    <mergeCell ref="F11:I1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1">
      <selection activeCell="E4" sqref="E4"/>
    </sheetView>
  </sheetViews>
  <sheetFormatPr defaultColWidth="9.140625" defaultRowHeight="12.75"/>
  <cols>
    <col min="1" max="1" width="10.00390625" style="17" customWidth="1"/>
    <col min="2" max="2" width="64.00390625" style="17" customWidth="1"/>
    <col min="3" max="3" width="16.57421875" style="17" customWidth="1"/>
    <col min="4" max="16384" width="9.140625" style="17" customWidth="1"/>
  </cols>
  <sheetData>
    <row r="1" spans="1:2" ht="26.25" customHeight="1">
      <c r="A1" s="767" t="s">
        <v>695</v>
      </c>
      <c r="B1" s="767"/>
    </row>
    <row r="2" ht="9" customHeight="1"/>
    <row r="3" spans="1:3" ht="15.75">
      <c r="A3" s="768" t="s">
        <v>522</v>
      </c>
      <c r="B3" s="768"/>
      <c r="C3" s="768"/>
    </row>
    <row r="4" spans="1:3" ht="33" customHeight="1">
      <c r="A4" s="773" t="s">
        <v>926</v>
      </c>
      <c r="B4" s="773"/>
      <c r="C4" s="773"/>
    </row>
    <row r="5" ht="6.75" customHeight="1" thickBot="1"/>
    <row r="6" spans="1:3" ht="16.5" customHeight="1" thickBot="1" thickTop="1">
      <c r="A6" s="774" t="s">
        <v>925</v>
      </c>
      <c r="B6" s="775"/>
      <c r="C6" s="776"/>
    </row>
    <row r="7" spans="1:3" ht="16.5" customHeight="1" thickTop="1">
      <c r="A7" s="18"/>
      <c r="B7" s="19" t="s">
        <v>523</v>
      </c>
      <c r="C7" s="20">
        <v>-40000</v>
      </c>
    </row>
    <row r="8" spans="1:3" ht="18" customHeight="1">
      <c r="A8" s="21" t="s">
        <v>524</v>
      </c>
      <c r="B8" s="22" t="s">
        <v>525</v>
      </c>
      <c r="C8" s="23">
        <v>186920</v>
      </c>
    </row>
    <row r="9" spans="1:3" ht="16.5" customHeight="1">
      <c r="A9" s="24" t="s">
        <v>526</v>
      </c>
      <c r="B9" s="25" t="s">
        <v>527</v>
      </c>
      <c r="C9" s="26">
        <v>1497000</v>
      </c>
    </row>
    <row r="10" spans="1:3" ht="16.5" customHeight="1">
      <c r="A10" s="27"/>
      <c r="B10" s="25" t="s">
        <v>528</v>
      </c>
      <c r="C10" s="26">
        <v>70080</v>
      </c>
    </row>
    <row r="11" spans="1:3" ht="16.5" customHeight="1" thickBot="1">
      <c r="A11" s="769" t="s">
        <v>494</v>
      </c>
      <c r="B11" s="770"/>
      <c r="C11" s="28">
        <f>SUM(C7:C10)</f>
        <v>1714000</v>
      </c>
    </row>
    <row r="12" spans="1:3" ht="9.75" customHeight="1" thickBot="1" thickTop="1">
      <c r="A12" s="29"/>
      <c r="B12" s="30"/>
      <c r="C12" s="31"/>
    </row>
    <row r="13" spans="1:3" ht="16.5" customHeight="1" thickBot="1" thickTop="1">
      <c r="A13" s="777" t="s">
        <v>264</v>
      </c>
      <c r="B13" s="778"/>
      <c r="C13" s="779"/>
    </row>
    <row r="14" spans="1:3" ht="16.5" customHeight="1" thickTop="1">
      <c r="A14" s="32" t="s">
        <v>529</v>
      </c>
      <c r="B14" s="19" t="s">
        <v>530</v>
      </c>
      <c r="C14" s="20">
        <v>6100</v>
      </c>
    </row>
    <row r="15" spans="1:3" ht="16.5" customHeight="1">
      <c r="A15" s="24" t="s">
        <v>531</v>
      </c>
      <c r="B15" s="25" t="s">
        <v>532</v>
      </c>
      <c r="C15" s="26">
        <v>684600</v>
      </c>
    </row>
    <row r="16" spans="1:3" ht="16.5" customHeight="1">
      <c r="A16" s="24" t="s">
        <v>533</v>
      </c>
      <c r="B16" s="25" t="s">
        <v>534</v>
      </c>
      <c r="C16" s="26">
        <v>53300</v>
      </c>
    </row>
    <row r="17" spans="1:3" ht="16.5" customHeight="1">
      <c r="A17" s="24" t="s">
        <v>535</v>
      </c>
      <c r="B17" s="25" t="s">
        <v>536</v>
      </c>
      <c r="C17" s="26">
        <v>108500</v>
      </c>
    </row>
    <row r="18" spans="1:3" ht="16.5" customHeight="1">
      <c r="A18" s="24" t="s">
        <v>537</v>
      </c>
      <c r="B18" s="25" t="s">
        <v>538</v>
      </c>
      <c r="C18" s="26">
        <v>17500</v>
      </c>
    </row>
    <row r="19" spans="1:3" ht="16.5" customHeight="1">
      <c r="A19" s="24" t="s">
        <v>539</v>
      </c>
      <c r="B19" s="25" t="s">
        <v>540</v>
      </c>
      <c r="C19" s="26">
        <v>32300</v>
      </c>
    </row>
    <row r="20" spans="1:3" ht="16.5" customHeight="1">
      <c r="A20" s="24" t="s">
        <v>541</v>
      </c>
      <c r="B20" s="25" t="s">
        <v>542</v>
      </c>
      <c r="C20" s="26">
        <v>253800</v>
      </c>
    </row>
    <row r="21" spans="1:3" ht="16.5" customHeight="1">
      <c r="A21" s="24" t="s">
        <v>543</v>
      </c>
      <c r="B21" s="25" t="s">
        <v>544</v>
      </c>
      <c r="C21" s="26">
        <v>158600</v>
      </c>
    </row>
    <row r="22" spans="1:3" ht="16.5" customHeight="1">
      <c r="A22" s="24" t="s">
        <v>545</v>
      </c>
      <c r="B22" s="25" t="s">
        <v>546</v>
      </c>
      <c r="C22" s="26">
        <v>19400</v>
      </c>
    </row>
    <row r="23" spans="1:3" ht="16.5" customHeight="1">
      <c r="A23" s="24" t="s">
        <v>547</v>
      </c>
      <c r="B23" s="25" t="s">
        <v>548</v>
      </c>
      <c r="C23" s="26">
        <v>1000</v>
      </c>
    </row>
    <row r="24" spans="1:3" ht="16.5" customHeight="1">
      <c r="A24" s="24" t="s">
        <v>549</v>
      </c>
      <c r="B24" s="25" t="s">
        <v>550</v>
      </c>
      <c r="C24" s="26">
        <v>235200</v>
      </c>
    </row>
    <row r="25" spans="1:3" ht="16.5" customHeight="1">
      <c r="A25" s="24" t="s">
        <v>551</v>
      </c>
      <c r="B25" s="25" t="s">
        <v>552</v>
      </c>
      <c r="C25" s="26">
        <v>600</v>
      </c>
    </row>
    <row r="26" spans="1:3" ht="17.25" customHeight="1">
      <c r="A26" s="24" t="s">
        <v>553</v>
      </c>
      <c r="B26" s="25" t="s">
        <v>554</v>
      </c>
      <c r="C26" s="26">
        <v>3300</v>
      </c>
    </row>
    <row r="27" spans="1:3" ht="18.75" customHeight="1">
      <c r="A27" s="24" t="s">
        <v>555</v>
      </c>
      <c r="B27" s="25" t="s">
        <v>556</v>
      </c>
      <c r="C27" s="26">
        <v>1100</v>
      </c>
    </row>
    <row r="28" spans="1:3" ht="18.75" customHeight="1">
      <c r="A28" s="24" t="s">
        <v>557</v>
      </c>
      <c r="B28" s="25" t="s">
        <v>558</v>
      </c>
      <c r="C28" s="26">
        <v>33000</v>
      </c>
    </row>
    <row r="29" spans="1:3" ht="16.5" customHeight="1">
      <c r="A29" s="24" t="s">
        <v>559</v>
      </c>
      <c r="B29" s="25" t="s">
        <v>560</v>
      </c>
      <c r="C29" s="26">
        <v>14000</v>
      </c>
    </row>
    <row r="30" spans="1:3" ht="16.5" customHeight="1">
      <c r="A30" s="24" t="s">
        <v>561</v>
      </c>
      <c r="B30" s="25" t="s">
        <v>562</v>
      </c>
      <c r="C30" s="26">
        <v>9000</v>
      </c>
    </row>
    <row r="31" spans="1:3" ht="16.5" customHeight="1">
      <c r="A31" s="24" t="s">
        <v>563</v>
      </c>
      <c r="B31" s="25" t="s">
        <v>564</v>
      </c>
      <c r="C31" s="26">
        <v>20400</v>
      </c>
    </row>
    <row r="32" spans="1:3" ht="16.5" customHeight="1">
      <c r="A32" s="24" t="s">
        <v>566</v>
      </c>
      <c r="B32" s="25" t="s">
        <v>567</v>
      </c>
      <c r="C32" s="26">
        <v>7600</v>
      </c>
    </row>
    <row r="33" spans="1:3" ht="16.5" customHeight="1">
      <c r="A33" s="24" t="s">
        <v>568</v>
      </c>
      <c r="B33" s="25" t="s">
        <v>569</v>
      </c>
      <c r="C33" s="26">
        <v>35400</v>
      </c>
    </row>
    <row r="34" spans="1:3" ht="16.5" customHeight="1">
      <c r="A34" s="24" t="s">
        <v>570</v>
      </c>
      <c r="B34" s="25" t="s">
        <v>571</v>
      </c>
      <c r="C34" s="26">
        <v>2000</v>
      </c>
    </row>
    <row r="35" spans="1:3" ht="18.75" customHeight="1">
      <c r="A35" s="24" t="s">
        <v>572</v>
      </c>
      <c r="B35" s="25" t="s">
        <v>573</v>
      </c>
      <c r="C35" s="26">
        <v>700</v>
      </c>
    </row>
    <row r="36" spans="1:3" ht="24" customHeight="1">
      <c r="A36" s="24" t="s">
        <v>574</v>
      </c>
      <c r="B36" s="25" t="s">
        <v>575</v>
      </c>
      <c r="C36" s="26">
        <v>600</v>
      </c>
    </row>
    <row r="37" spans="1:3" ht="16.5" customHeight="1">
      <c r="A37" s="24" t="s">
        <v>576</v>
      </c>
      <c r="B37" s="25" t="s">
        <v>577</v>
      </c>
      <c r="C37" s="26">
        <v>5000</v>
      </c>
    </row>
    <row r="38" spans="1:3" ht="16.5" customHeight="1">
      <c r="A38" s="27"/>
      <c r="B38" s="25" t="s">
        <v>578</v>
      </c>
      <c r="C38" s="26">
        <v>10000</v>
      </c>
    </row>
    <row r="39" spans="1:3" ht="16.5" customHeight="1">
      <c r="A39" s="27"/>
      <c r="B39" s="25" t="s">
        <v>579</v>
      </c>
      <c r="C39" s="26">
        <v>1000</v>
      </c>
    </row>
    <row r="40" spans="1:3" ht="16.5" customHeight="1" thickBot="1">
      <c r="A40" s="769" t="s">
        <v>494</v>
      </c>
      <c r="B40" s="770"/>
      <c r="C40" s="28">
        <f>SUM(C14:C39)</f>
        <v>1714000</v>
      </c>
    </row>
    <row r="41" spans="1:3" ht="8.25" customHeight="1" thickTop="1">
      <c r="A41" s="29"/>
      <c r="B41" s="30"/>
      <c r="C41" s="31"/>
    </row>
    <row r="42" spans="1:3" ht="16.5" customHeight="1">
      <c r="A42" s="771" t="s">
        <v>580</v>
      </c>
      <c r="B42" s="772"/>
      <c r="C42" s="31"/>
    </row>
    <row r="43" spans="1:3" ht="16.5" customHeight="1">
      <c r="A43" s="772"/>
      <c r="B43" s="772"/>
      <c r="C43" s="31"/>
    </row>
    <row r="44" spans="1:3" ht="16.5" customHeight="1">
      <c r="A44" s="29"/>
      <c r="B44" s="30"/>
      <c r="C44" s="31"/>
    </row>
    <row r="45" spans="1:3" ht="16.5" customHeight="1">
      <c r="A45" s="29"/>
      <c r="B45" s="30"/>
      <c r="C45" s="31"/>
    </row>
    <row r="46" spans="1:3" ht="16.5" customHeight="1">
      <c r="A46" s="29"/>
      <c r="B46" s="30"/>
      <c r="C46" s="31"/>
    </row>
    <row r="47" spans="1:3" ht="16.5" customHeight="1">
      <c r="A47" s="29"/>
      <c r="B47" s="30"/>
      <c r="C47" s="31"/>
    </row>
    <row r="48" spans="1:3" ht="16.5" customHeight="1">
      <c r="A48" s="29"/>
      <c r="B48" s="30"/>
      <c r="C48" s="31"/>
    </row>
    <row r="49" spans="1:2" ht="16.5" customHeight="1">
      <c r="A49" s="29"/>
      <c r="B49" s="30"/>
    </row>
    <row r="50" spans="1:2" ht="16.5" customHeight="1">
      <c r="A50" s="29"/>
      <c r="B50" s="30"/>
    </row>
    <row r="51" spans="1:2" ht="16.5" customHeight="1">
      <c r="A51" s="29"/>
      <c r="B51" s="30"/>
    </row>
    <row r="52" spans="1:2" ht="16.5" customHeight="1">
      <c r="A52" s="29"/>
      <c r="B52" s="30"/>
    </row>
    <row r="53" spans="1:2" ht="16.5" customHeight="1">
      <c r="A53" s="29"/>
      <c r="B53" s="30"/>
    </row>
    <row r="54" ht="22.5" customHeight="1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</sheetData>
  <mergeCells count="9">
    <mergeCell ref="A43:B43"/>
    <mergeCell ref="A4:C4"/>
    <mergeCell ref="A6:C6"/>
    <mergeCell ref="A11:B11"/>
    <mergeCell ref="A13:C13"/>
    <mergeCell ref="A1:B1"/>
    <mergeCell ref="A3:C3"/>
    <mergeCell ref="A40:B40"/>
    <mergeCell ref="A42:B4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C1">
      <selection activeCell="I5" sqref="I5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8" ht="12.75">
      <c r="A1" s="8"/>
      <c r="E1" s="766" t="s">
        <v>498</v>
      </c>
      <c r="F1" s="766"/>
      <c r="G1" s="766"/>
      <c r="H1" s="766"/>
    </row>
    <row r="2" spans="1:8" ht="12.75">
      <c r="A2" s="8"/>
      <c r="E2" s="766" t="s">
        <v>826</v>
      </c>
      <c r="F2" s="766"/>
      <c r="G2" s="766"/>
      <c r="H2" s="766"/>
    </row>
    <row r="3" spans="1:8" ht="12.75">
      <c r="A3" s="8"/>
      <c r="E3" s="766" t="s">
        <v>803</v>
      </c>
      <c r="F3" s="766"/>
      <c r="G3" s="766"/>
      <c r="H3" s="766"/>
    </row>
    <row r="4" ht="12.75">
      <c r="A4" s="9"/>
    </row>
    <row r="5" ht="12.75">
      <c r="A5" s="9"/>
    </row>
    <row r="6" spans="1:9" ht="63" customHeight="1">
      <c r="A6" s="780" t="s">
        <v>437</v>
      </c>
      <c r="B6" s="780"/>
      <c r="C6" s="780"/>
      <c r="D6" s="780"/>
      <c r="E6" s="780"/>
      <c r="F6" s="780"/>
      <c r="G6" s="780"/>
      <c r="H6" s="780"/>
      <c r="I6" s="780"/>
    </row>
    <row r="7" spans="1:9" ht="27" customHeight="1" thickBot="1">
      <c r="A7" s="10"/>
      <c r="B7" s="10"/>
      <c r="C7" s="10"/>
      <c r="D7" s="10"/>
      <c r="E7" s="10"/>
      <c r="F7" s="10"/>
      <c r="G7" s="10"/>
      <c r="H7" s="10"/>
      <c r="I7" s="10"/>
    </row>
    <row r="8" spans="1:9" ht="54.75" customHeight="1" thickBot="1" thickTop="1">
      <c r="A8" s="11" t="s">
        <v>500</v>
      </c>
      <c r="B8" s="764" t="s">
        <v>501</v>
      </c>
      <c r="C8" s="764"/>
      <c r="D8" s="764"/>
      <c r="E8" s="764"/>
      <c r="F8" s="764" t="s">
        <v>502</v>
      </c>
      <c r="G8" s="764"/>
      <c r="H8" s="764"/>
      <c r="I8" s="765"/>
    </row>
    <row r="9" spans="1:9" ht="39.75" customHeight="1" thickTop="1">
      <c r="A9" s="12" t="s">
        <v>503</v>
      </c>
      <c r="B9" s="781" t="s">
        <v>504</v>
      </c>
      <c r="C9" s="781"/>
      <c r="D9" s="781"/>
      <c r="E9" s="781"/>
      <c r="F9" s="782">
        <f>149600+24700</f>
        <v>174300</v>
      </c>
      <c r="G9" s="782"/>
      <c r="H9" s="782"/>
      <c r="I9" s="783"/>
    </row>
    <row r="10" spans="1:9" ht="39.75" customHeight="1">
      <c r="A10" s="13" t="s">
        <v>505</v>
      </c>
      <c r="B10" s="784" t="s">
        <v>507</v>
      </c>
      <c r="C10" s="784"/>
      <c r="D10" s="784"/>
      <c r="E10" s="784"/>
      <c r="F10" s="785">
        <v>8600</v>
      </c>
      <c r="G10" s="785"/>
      <c r="H10" s="785"/>
      <c r="I10" s="786"/>
    </row>
    <row r="11" spans="1:9" ht="39.75" customHeight="1">
      <c r="A11" s="13" t="s">
        <v>508</v>
      </c>
      <c r="B11" s="784" t="s">
        <v>509</v>
      </c>
      <c r="C11" s="784"/>
      <c r="D11" s="784"/>
      <c r="E11" s="784"/>
      <c r="F11" s="785">
        <v>10300</v>
      </c>
      <c r="G11" s="785"/>
      <c r="H11" s="785"/>
      <c r="I11" s="786"/>
    </row>
    <row r="12" spans="1:13" ht="39.75" customHeight="1">
      <c r="A12" s="13" t="s">
        <v>510</v>
      </c>
      <c r="B12" s="784" t="s">
        <v>511</v>
      </c>
      <c r="C12" s="784"/>
      <c r="D12" s="784"/>
      <c r="E12" s="784"/>
      <c r="F12" s="785">
        <v>5800</v>
      </c>
      <c r="G12" s="785"/>
      <c r="H12" s="785"/>
      <c r="I12" s="786"/>
      <c r="M12" s="14"/>
    </row>
    <row r="13" spans="1:9" ht="39.75" customHeight="1">
      <c r="A13" s="13" t="s">
        <v>512</v>
      </c>
      <c r="B13" s="787" t="s">
        <v>513</v>
      </c>
      <c r="C13" s="788"/>
      <c r="D13" s="788"/>
      <c r="E13" s="789"/>
      <c r="F13" s="790">
        <v>12500</v>
      </c>
      <c r="G13" s="791"/>
      <c r="H13" s="791"/>
      <c r="I13" s="792"/>
    </row>
    <row r="14" spans="1:9" ht="39.75" customHeight="1">
      <c r="A14" s="13" t="s">
        <v>514</v>
      </c>
      <c r="B14" s="793" t="s">
        <v>515</v>
      </c>
      <c r="C14" s="793"/>
      <c r="D14" s="793"/>
      <c r="E14" s="793"/>
      <c r="F14" s="785">
        <v>9800</v>
      </c>
      <c r="G14" s="785"/>
      <c r="H14" s="785"/>
      <c r="I14" s="786"/>
    </row>
    <row r="15" spans="1:9" ht="39.75" customHeight="1">
      <c r="A15" s="13" t="s">
        <v>516</v>
      </c>
      <c r="B15" s="793" t="s">
        <v>517</v>
      </c>
      <c r="C15" s="793"/>
      <c r="D15" s="793"/>
      <c r="E15" s="793"/>
      <c r="F15" s="785">
        <v>800</v>
      </c>
      <c r="G15" s="785"/>
      <c r="H15" s="785"/>
      <c r="I15" s="786"/>
    </row>
    <row r="16" spans="1:9" ht="39.75" customHeight="1">
      <c r="A16" s="15" t="s">
        <v>518</v>
      </c>
      <c r="B16" s="793" t="s">
        <v>519</v>
      </c>
      <c r="C16" s="793"/>
      <c r="D16" s="793"/>
      <c r="E16" s="793"/>
      <c r="F16" s="785">
        <v>3800</v>
      </c>
      <c r="G16" s="785"/>
      <c r="H16" s="785"/>
      <c r="I16" s="786"/>
    </row>
    <row r="17" spans="1:9" ht="39.75" customHeight="1" thickBot="1">
      <c r="A17" s="16" t="s">
        <v>520</v>
      </c>
      <c r="B17" s="794" t="s">
        <v>521</v>
      </c>
      <c r="C17" s="794"/>
      <c r="D17" s="794"/>
      <c r="E17" s="794"/>
      <c r="F17" s="795">
        <v>1800</v>
      </c>
      <c r="G17" s="795"/>
      <c r="H17" s="795"/>
      <c r="I17" s="796"/>
    </row>
    <row r="18" spans="1:9" ht="39.75" customHeight="1" thickBot="1" thickTop="1">
      <c r="A18" s="756" t="s">
        <v>494</v>
      </c>
      <c r="B18" s="757"/>
      <c r="C18" s="757"/>
      <c r="D18" s="757"/>
      <c r="E18" s="757"/>
      <c r="F18" s="758">
        <f>SUM(F9:I17)</f>
        <v>227700</v>
      </c>
      <c r="G18" s="758"/>
      <c r="H18" s="758"/>
      <c r="I18" s="759"/>
    </row>
    <row r="19" ht="13.5" thickTop="1"/>
  </sheetData>
  <mergeCells count="26">
    <mergeCell ref="A18:E18"/>
    <mergeCell ref="F18:I18"/>
    <mergeCell ref="B16:E16"/>
    <mergeCell ref="F16:I16"/>
    <mergeCell ref="B17:E17"/>
    <mergeCell ref="F17:I17"/>
    <mergeCell ref="B14:E14"/>
    <mergeCell ref="F14:I14"/>
    <mergeCell ref="B15:E15"/>
    <mergeCell ref="F15:I15"/>
    <mergeCell ref="B12:E12"/>
    <mergeCell ref="F12:I12"/>
    <mergeCell ref="B13:E13"/>
    <mergeCell ref="F13:I13"/>
    <mergeCell ref="B10:E10"/>
    <mergeCell ref="F10:I10"/>
    <mergeCell ref="B11:E11"/>
    <mergeCell ref="F11:I11"/>
    <mergeCell ref="B8:E8"/>
    <mergeCell ref="F8:I8"/>
    <mergeCell ref="B9:E9"/>
    <mergeCell ref="F9:I9"/>
    <mergeCell ref="E1:H1"/>
    <mergeCell ref="E2:H2"/>
    <mergeCell ref="E3:H3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2009-12-28T08:00:22Z</cp:lastPrinted>
  <dcterms:created xsi:type="dcterms:W3CDTF">2008-10-30T08:07:17Z</dcterms:created>
  <dcterms:modified xsi:type="dcterms:W3CDTF">2009-12-28T08:00:28Z</dcterms:modified>
  <cp:category/>
  <cp:version/>
  <cp:contentType/>
  <cp:contentStatus/>
</cp:coreProperties>
</file>